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fenddefendersgeneva/Documents/Research/States' voting patterns on Africa-related resolutions (and follow-up to 2022)/"/>
    </mc:Choice>
  </mc:AlternateContent>
  <xr:revisionPtr revIDLastSave="0" documentId="13_ncr:1_{EB73A4F1-31FA-DE45-A42E-C0B306E9FE47}" xr6:coauthVersionLast="47" xr6:coauthVersionMax="47" xr10:uidLastSave="{00000000-0000-0000-0000-000000000000}"/>
  <bookViews>
    <workbookView xWindow="440" yWindow="500" windowWidth="28040" windowHeight="16260" xr2:uid="{5B1E8BD8-0C97-7844-83F6-E30AFED0C70F}"/>
  </bookViews>
  <sheets>
    <sheet name="All votes" sheetId="1" r:id="rId1"/>
    <sheet name="Votes not at initiative of AG" sheetId="2" r:id="rId2"/>
    <sheet name="Breakdown by period" sheetId="3" r:id="rId3"/>
  </sheets>
  <definedNames>
    <definedName name="_xlnm.Print_Area" localSheetId="0">'All votes'!$AA$1:$AR$32</definedName>
    <definedName name="_xlnm.Print_Area" localSheetId="2">'Breakdown by period'!$A$1:$Z$51</definedName>
    <definedName name="_xlnm.Print_Area" localSheetId="1">'Votes not at initiative of AG'!$A$1:$Z$34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8" i="1" l="1"/>
  <c r="AE28" i="1"/>
  <c r="AD28" i="1"/>
  <c r="AC28" i="1"/>
  <c r="AB28" i="1"/>
  <c r="AA28" i="1"/>
  <c r="AF9" i="1"/>
  <c r="AE9" i="1"/>
  <c r="AD9" i="1"/>
  <c r="AE10" i="1"/>
  <c r="AC9" i="1"/>
  <c r="AB9" i="1"/>
  <c r="AA9" i="1"/>
  <c r="AF7" i="1"/>
  <c r="AE7" i="1"/>
  <c r="AD7" i="1"/>
  <c r="AC7" i="1"/>
  <c r="AB7" i="1"/>
  <c r="AA7" i="1"/>
  <c r="AF4" i="1"/>
  <c r="AE4" i="1"/>
  <c r="AD4" i="1"/>
  <c r="AC4" i="1"/>
  <c r="AB4" i="1"/>
  <c r="AA4" i="1"/>
  <c r="AF28" i="2"/>
  <c r="AE28" i="2"/>
  <c r="AD28" i="2"/>
  <c r="AC28" i="2"/>
  <c r="AB28" i="2"/>
  <c r="AA28" i="2"/>
  <c r="AF7" i="2"/>
  <c r="AE7" i="2"/>
  <c r="AD7" i="2"/>
  <c r="AC7" i="2"/>
  <c r="AB7" i="2"/>
  <c r="AA7" i="2"/>
  <c r="AF45" i="3"/>
  <c r="AE45" i="3"/>
  <c r="AD45" i="3"/>
  <c r="AC45" i="3"/>
  <c r="AB45" i="3"/>
  <c r="AA45" i="3"/>
  <c r="AF22" i="3"/>
  <c r="AE22" i="3"/>
  <c r="AD22" i="3"/>
  <c r="AC22" i="3"/>
  <c r="AB22" i="3"/>
  <c r="AA22" i="3"/>
  <c r="AF12" i="3"/>
  <c r="AE12" i="3"/>
  <c r="AD12" i="3"/>
  <c r="AC12" i="3"/>
  <c r="AB12" i="3"/>
  <c r="AA12" i="3"/>
  <c r="AF5" i="3"/>
  <c r="AE5" i="3"/>
  <c r="AD5" i="3"/>
  <c r="AC5" i="3"/>
  <c r="AB5" i="3"/>
  <c r="AA5" i="3"/>
  <c r="Y31" i="3"/>
  <c r="X31" i="3"/>
  <c r="W31" i="3"/>
  <c r="U31" i="3"/>
  <c r="T31" i="3"/>
  <c r="S31" i="3"/>
  <c r="Q31" i="3"/>
  <c r="P31" i="3"/>
  <c r="O31" i="3"/>
  <c r="M31" i="3"/>
  <c r="L31" i="3"/>
  <c r="K31" i="3"/>
  <c r="I31" i="3"/>
  <c r="H31" i="3"/>
  <c r="G31" i="3"/>
  <c r="E31" i="3"/>
  <c r="D31" i="3"/>
  <c r="C31" i="3"/>
  <c r="Y30" i="3"/>
  <c r="X30" i="3"/>
  <c r="W30" i="3"/>
  <c r="U30" i="3"/>
  <c r="T30" i="3"/>
  <c r="S30" i="3"/>
  <c r="Q30" i="3"/>
  <c r="P30" i="3"/>
  <c r="O30" i="3"/>
  <c r="M30" i="3"/>
  <c r="L30" i="3"/>
  <c r="K30" i="3"/>
  <c r="I30" i="3"/>
  <c r="H30" i="3"/>
  <c r="G30" i="3"/>
  <c r="E30" i="3"/>
  <c r="D30" i="3"/>
  <c r="C30" i="3"/>
  <c r="Y29" i="3"/>
  <c r="X29" i="3"/>
  <c r="W29" i="3"/>
  <c r="U29" i="3"/>
  <c r="T29" i="3"/>
  <c r="S29" i="3"/>
  <c r="Q29" i="3"/>
  <c r="P29" i="3"/>
  <c r="O29" i="3"/>
  <c r="M29" i="3"/>
  <c r="L29" i="3"/>
  <c r="K29" i="3"/>
  <c r="I29" i="3"/>
  <c r="H29" i="3"/>
  <c r="G29" i="3"/>
  <c r="E29" i="3"/>
  <c r="D29" i="3"/>
  <c r="C29" i="3"/>
  <c r="Y20" i="3"/>
  <c r="X20" i="3"/>
  <c r="W20" i="3"/>
  <c r="U20" i="3"/>
  <c r="T20" i="3"/>
  <c r="S20" i="3"/>
  <c r="Q20" i="3"/>
  <c r="P20" i="3"/>
  <c r="O20" i="3"/>
  <c r="M20" i="3"/>
  <c r="L20" i="3"/>
  <c r="K20" i="3"/>
  <c r="I20" i="3"/>
  <c r="H20" i="3"/>
  <c r="G20" i="3"/>
  <c r="E20" i="3"/>
  <c r="D20" i="3"/>
  <c r="C20" i="3"/>
  <c r="Y19" i="3"/>
  <c r="X19" i="3"/>
  <c r="W19" i="3"/>
  <c r="U19" i="3"/>
  <c r="T19" i="3"/>
  <c r="S19" i="3"/>
  <c r="Q19" i="3"/>
  <c r="P19" i="3"/>
  <c r="O19" i="3"/>
  <c r="M19" i="3"/>
  <c r="L19" i="3"/>
  <c r="K19" i="3"/>
  <c r="I19" i="3"/>
  <c r="H19" i="3"/>
  <c r="G19" i="3"/>
  <c r="E19" i="3"/>
  <c r="D19" i="3"/>
  <c r="C19" i="3"/>
  <c r="Y15" i="3"/>
  <c r="X15" i="3"/>
  <c r="W15" i="3"/>
  <c r="U15" i="3"/>
  <c r="T15" i="3"/>
  <c r="S15" i="3"/>
  <c r="Q15" i="3"/>
  <c r="P15" i="3"/>
  <c r="O15" i="3"/>
  <c r="M15" i="3"/>
  <c r="L15" i="3"/>
  <c r="K15" i="3"/>
  <c r="I15" i="3"/>
  <c r="H15" i="3"/>
  <c r="G15" i="3"/>
  <c r="E15" i="3"/>
  <c r="D15" i="3"/>
  <c r="C15" i="3"/>
  <c r="Y14" i="3"/>
  <c r="X14" i="3"/>
  <c r="W14" i="3"/>
  <c r="U14" i="3"/>
  <c r="T14" i="3"/>
  <c r="S14" i="3"/>
  <c r="Q14" i="3"/>
  <c r="P14" i="3"/>
  <c r="O14" i="3"/>
  <c r="M14" i="3"/>
  <c r="L14" i="3"/>
  <c r="K14" i="3"/>
  <c r="I14" i="3"/>
  <c r="H14" i="3"/>
  <c r="G14" i="3"/>
  <c r="E14" i="3"/>
  <c r="D14" i="3"/>
  <c r="C14" i="3"/>
  <c r="Y10" i="3"/>
  <c r="X10" i="3"/>
  <c r="W10" i="3"/>
  <c r="U10" i="3"/>
  <c r="T10" i="3"/>
  <c r="S10" i="3"/>
  <c r="Q10" i="3"/>
  <c r="P10" i="3"/>
  <c r="O10" i="3"/>
  <c r="M10" i="3"/>
  <c r="L10" i="3"/>
  <c r="K10" i="3"/>
  <c r="I10" i="3"/>
  <c r="H10" i="3"/>
  <c r="G10" i="3"/>
  <c r="E10" i="3"/>
  <c r="D10" i="3"/>
  <c r="C10" i="3"/>
  <c r="Y9" i="3"/>
  <c r="X9" i="3"/>
  <c r="W9" i="3"/>
  <c r="U9" i="3"/>
  <c r="T9" i="3"/>
  <c r="S9" i="3"/>
  <c r="Q9" i="3"/>
  <c r="P9" i="3"/>
  <c r="O9" i="3"/>
  <c r="M9" i="3"/>
  <c r="L9" i="3"/>
  <c r="K9" i="3"/>
  <c r="I9" i="3"/>
  <c r="H9" i="3"/>
  <c r="G9" i="3"/>
  <c r="E9" i="3"/>
  <c r="D9" i="3"/>
  <c r="C9" i="3"/>
  <c r="Y8" i="3"/>
  <c r="X8" i="3"/>
  <c r="W8" i="3"/>
  <c r="U8" i="3"/>
  <c r="T8" i="3"/>
  <c r="S8" i="3"/>
  <c r="Q8" i="3"/>
  <c r="P8" i="3"/>
  <c r="O8" i="3"/>
  <c r="M8" i="3"/>
  <c r="L8" i="3"/>
  <c r="K8" i="3"/>
  <c r="I8" i="3"/>
  <c r="H8" i="3"/>
  <c r="G8" i="3"/>
  <c r="E8" i="3"/>
  <c r="D8" i="3"/>
  <c r="C8" i="3"/>
  <c r="Y49" i="3"/>
  <c r="Y51" i="3" s="1"/>
  <c r="X49" i="3"/>
  <c r="X50" i="3" s="1"/>
  <c r="W49" i="3"/>
  <c r="W50" i="3" s="1"/>
  <c r="U49" i="3"/>
  <c r="U51" i="3" s="1"/>
  <c r="T49" i="3"/>
  <c r="T51" i="3" s="1"/>
  <c r="S49" i="3"/>
  <c r="S50" i="3" s="1"/>
  <c r="Q49" i="3"/>
  <c r="Q50" i="3" s="1"/>
  <c r="P49" i="3"/>
  <c r="P50" i="3" s="1"/>
  <c r="O49" i="3"/>
  <c r="O51" i="3" s="1"/>
  <c r="M49" i="3"/>
  <c r="M51" i="3" s="1"/>
  <c r="L49" i="3"/>
  <c r="L51" i="3" s="1"/>
  <c r="K49" i="3"/>
  <c r="K51" i="3" s="1"/>
  <c r="I49" i="3"/>
  <c r="I50" i="3" s="1"/>
  <c r="H49" i="3"/>
  <c r="H50" i="3" s="1"/>
  <c r="G49" i="3"/>
  <c r="G51" i="3" s="1"/>
  <c r="E49" i="3"/>
  <c r="E51" i="3" s="1"/>
  <c r="D49" i="3"/>
  <c r="D51" i="3" s="1"/>
  <c r="C49" i="3"/>
  <c r="C51" i="3" s="1"/>
  <c r="G50" i="3" l="1"/>
  <c r="P51" i="3"/>
  <c r="I51" i="3"/>
  <c r="Q51" i="3"/>
  <c r="H51" i="3"/>
  <c r="S51" i="3"/>
  <c r="T50" i="3"/>
  <c r="M50" i="3"/>
  <c r="W51" i="3"/>
  <c r="K50" i="3"/>
  <c r="L50" i="3"/>
  <c r="X51" i="3"/>
  <c r="U50" i="3"/>
  <c r="C50" i="3"/>
  <c r="O50" i="3"/>
  <c r="Y50" i="3"/>
  <c r="D50" i="3"/>
  <c r="E50" i="3"/>
  <c r="AR5" i="3"/>
  <c r="AQ5" i="3"/>
  <c r="AP5" i="3"/>
  <c r="AO5" i="3"/>
  <c r="AN5" i="3"/>
  <c r="AM5" i="3"/>
  <c r="AL5" i="3"/>
  <c r="AK5" i="3"/>
  <c r="AJ5" i="3"/>
  <c r="AI5" i="3"/>
  <c r="AH5" i="3"/>
  <c r="AG5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Y34" i="2"/>
  <c r="X34" i="2"/>
  <c r="W34" i="2"/>
  <c r="U34" i="2"/>
  <c r="T34" i="2"/>
  <c r="S34" i="2"/>
  <c r="Q34" i="2"/>
  <c r="P34" i="2"/>
  <c r="O34" i="2"/>
  <c r="M34" i="2"/>
  <c r="L34" i="2"/>
  <c r="K34" i="2"/>
  <c r="I34" i="2"/>
  <c r="H34" i="2"/>
  <c r="G34" i="2"/>
  <c r="E34" i="2"/>
  <c r="D34" i="2"/>
  <c r="C34" i="2"/>
  <c r="Y33" i="2"/>
  <c r="X33" i="2"/>
  <c r="W33" i="2"/>
  <c r="U33" i="2"/>
  <c r="T33" i="2"/>
  <c r="S33" i="2"/>
  <c r="Q33" i="2"/>
  <c r="P33" i="2"/>
  <c r="O33" i="2"/>
  <c r="M33" i="2"/>
  <c r="L33" i="2"/>
  <c r="K33" i="2"/>
  <c r="I33" i="2"/>
  <c r="H33" i="2"/>
  <c r="G33" i="2"/>
  <c r="E33" i="2"/>
  <c r="D33" i="2"/>
  <c r="C33" i="2"/>
  <c r="Y32" i="2"/>
  <c r="X32" i="2"/>
  <c r="W32" i="2"/>
  <c r="U32" i="2"/>
  <c r="T32" i="2"/>
  <c r="S32" i="2"/>
  <c r="Q32" i="2"/>
  <c r="P32" i="2"/>
  <c r="O32" i="2"/>
  <c r="M32" i="2"/>
  <c r="L32" i="2"/>
  <c r="K32" i="2"/>
  <c r="I32" i="2"/>
  <c r="H32" i="2"/>
  <c r="G32" i="2"/>
  <c r="E32" i="2"/>
  <c r="D32" i="2"/>
  <c r="C32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AR7" i="2"/>
  <c r="AQ7" i="2"/>
  <c r="AP7" i="2"/>
  <c r="AO7" i="2"/>
  <c r="AN7" i="2"/>
  <c r="AM7" i="2"/>
  <c r="AL7" i="2"/>
  <c r="AK7" i="2"/>
  <c r="AJ7" i="2"/>
  <c r="AI7" i="2"/>
  <c r="AH7" i="2"/>
  <c r="AG7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Y34" i="1"/>
  <c r="X34" i="1"/>
  <c r="W34" i="1"/>
  <c r="U34" i="1"/>
  <c r="T34" i="1"/>
  <c r="S34" i="1"/>
  <c r="Q34" i="1"/>
  <c r="P34" i="1"/>
  <c r="O34" i="1"/>
  <c r="M34" i="1"/>
  <c r="L34" i="1"/>
  <c r="K34" i="1"/>
  <c r="I34" i="1"/>
  <c r="H34" i="1"/>
  <c r="G34" i="1"/>
  <c r="E34" i="1"/>
  <c r="D34" i="1"/>
  <c r="C34" i="1"/>
  <c r="Y33" i="1"/>
  <c r="X33" i="1"/>
  <c r="W33" i="1"/>
  <c r="U33" i="1"/>
  <c r="T33" i="1"/>
  <c r="S33" i="1"/>
  <c r="Q33" i="1"/>
  <c r="P33" i="1"/>
  <c r="O33" i="1"/>
  <c r="M33" i="1"/>
  <c r="L33" i="1"/>
  <c r="K33" i="1"/>
  <c r="I33" i="1"/>
  <c r="H33" i="1"/>
  <c r="G33" i="1"/>
  <c r="E33" i="1"/>
  <c r="D33" i="1"/>
  <c r="C33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D10" i="1"/>
  <c r="AC10" i="1"/>
  <c r="AB10" i="1"/>
  <c r="AA10" i="1"/>
  <c r="AR9" i="1"/>
  <c r="AQ9" i="1"/>
  <c r="AP9" i="1"/>
  <c r="AO9" i="1"/>
  <c r="AN9" i="1"/>
  <c r="AM9" i="1"/>
  <c r="AL9" i="1"/>
  <c r="AK9" i="1"/>
  <c r="AJ9" i="1"/>
  <c r="AI9" i="1"/>
  <c r="AH9" i="1"/>
  <c r="AG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AR7" i="1"/>
  <c r="AQ7" i="1"/>
  <c r="AP7" i="1"/>
  <c r="AO7" i="1"/>
  <c r="AN7" i="1"/>
  <c r="AM7" i="1"/>
  <c r="AL7" i="1"/>
  <c r="AK7" i="1"/>
  <c r="AJ7" i="1"/>
  <c r="AI7" i="1"/>
  <c r="AH7" i="1"/>
  <c r="AG7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A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C32" i="1"/>
  <c r="AR4" i="1"/>
  <c r="AQ4" i="1"/>
  <c r="AP4" i="1"/>
  <c r="AO4" i="1"/>
  <c r="AN4" i="1"/>
  <c r="AM4" i="1"/>
  <c r="AL4" i="1"/>
  <c r="AK4" i="1"/>
  <c r="AJ4" i="1"/>
  <c r="AI4" i="1"/>
  <c r="AH4" i="1"/>
  <c r="AG4" i="1"/>
  <c r="Y32" i="1"/>
  <c r="X32" i="1"/>
  <c r="W32" i="1"/>
  <c r="U32" i="1"/>
  <c r="T32" i="1"/>
  <c r="S32" i="1"/>
  <c r="Q32" i="1"/>
  <c r="P32" i="1"/>
  <c r="O32" i="1"/>
  <c r="M32" i="1"/>
  <c r="L32" i="1"/>
  <c r="K32" i="1"/>
  <c r="I32" i="1"/>
  <c r="H32" i="1"/>
  <c r="G32" i="1"/>
  <c r="E32" i="1"/>
  <c r="D32" i="1"/>
</calcChain>
</file>

<file path=xl/sharedStrings.xml><?xml version="1.0" encoding="utf-8"?>
<sst xmlns="http://schemas.openxmlformats.org/spreadsheetml/2006/main" count="209" uniqueCount="55">
  <si>
    <t>Yes</t>
  </si>
  <si>
    <t>No</t>
  </si>
  <si>
    <t>Total</t>
  </si>
  <si>
    <t>Average</t>
  </si>
  <si>
    <t>Percentage (Y/N/A)</t>
  </si>
  <si>
    <t>33/24 (Burundi)</t>
  </si>
  <si>
    <t>2/115 (Decision) (Sudan/Darfur)</t>
  </si>
  <si>
    <t>10/33 (DRC)</t>
  </si>
  <si>
    <t>11/10 (Sudan)</t>
  </si>
  <si>
    <t>15/27 (Sudan)</t>
  </si>
  <si>
    <t>Abstention</t>
  </si>
  <si>
    <t>36/19 (Burundi) (Item 4)</t>
  </si>
  <si>
    <t>36/2 (Burundi) (Item 2)</t>
  </si>
  <si>
    <t>36/30 (DRC)</t>
  </si>
  <si>
    <t>39/14 (Burundi)</t>
  </si>
  <si>
    <t>41/1 (Eritrea)</t>
  </si>
  <si>
    <t>42/26 (Burundi)</t>
  </si>
  <si>
    <t>44/1 (Eritrea)</t>
  </si>
  <si>
    <t>45/19 (Burundi)</t>
  </si>
  <si>
    <t>46/23 (South Sudan)</t>
  </si>
  <si>
    <t>47/2 (Eritrea)</t>
  </si>
  <si>
    <t>47/13 (Ethiopia (Tigray))</t>
  </si>
  <si>
    <t>48/16 (Burundi)</t>
  </si>
  <si>
    <t>S-33/1 (Ethiopia) (special session)</t>
  </si>
  <si>
    <t>49/2 (South Sudan)</t>
  </si>
  <si>
    <t>50/2 (Eritrea)</t>
  </si>
  <si>
    <t>RESOLUTION</t>
  </si>
  <si>
    <t>51/27 (Ethiopia)</t>
  </si>
  <si>
    <t>51/28 (Burundi)</t>
  </si>
  <si>
    <t>52/1 (South Sudan)</t>
  </si>
  <si>
    <t>S-36/1 (Sudan) (special session)</t>
  </si>
  <si>
    <t>53/2 (Eritrea)</t>
  </si>
  <si>
    <t>54/2 (Sudan)</t>
  </si>
  <si>
    <t>54/20 (Burundi)</t>
  </si>
  <si>
    <r>
      <t>Africa</t>
    </r>
    <r>
      <rPr>
        <sz val="18"/>
        <color theme="1"/>
        <rFont val="Calibri (Body)"/>
      </rPr>
      <t xml:space="preserve"> (% of votes (Yes / No / Abst.))</t>
    </r>
  </si>
  <si>
    <r>
      <t xml:space="preserve">Asia-Pacific </t>
    </r>
    <r>
      <rPr>
        <sz val="18"/>
        <color theme="1"/>
        <rFont val="Calibri (Body)"/>
      </rPr>
      <t>(% of votes (Yes / No / Abst.))</t>
    </r>
  </si>
  <si>
    <r>
      <t xml:space="preserve">GRULAC </t>
    </r>
    <r>
      <rPr>
        <sz val="18"/>
        <color theme="1"/>
        <rFont val="Calibri (Body)"/>
      </rPr>
      <t>(% of votes (Yes / No / Abst.))</t>
    </r>
  </si>
  <si>
    <r>
      <t xml:space="preserve">WEOG </t>
    </r>
    <r>
      <rPr>
        <sz val="18"/>
        <color theme="1"/>
        <rFont val="Calibri (Body)"/>
      </rPr>
      <t>(% of votes (Yes / No / Abst.))</t>
    </r>
  </si>
  <si>
    <r>
      <t xml:space="preserve">East. Eur. </t>
    </r>
    <r>
      <rPr>
        <sz val="18"/>
        <color theme="1"/>
        <rFont val="Calibri (Body)"/>
      </rPr>
      <t>(% of votes (Yes / No / Abst.))</t>
    </r>
  </si>
  <si>
    <r>
      <t>PERCENTAGES [</t>
    </r>
    <r>
      <rPr>
        <sz val="24"/>
        <color theme="1"/>
        <rFont val="Calibri (Body)"/>
      </rPr>
      <t xml:space="preserve">membership percentages: </t>
    </r>
    <r>
      <rPr>
        <u/>
        <sz val="24"/>
        <color theme="1"/>
        <rFont val="Calibri (Body)"/>
      </rPr>
      <t>Africa 27.7%</t>
    </r>
    <r>
      <rPr>
        <sz val="24"/>
        <color theme="1"/>
        <rFont val="Calibri (Body)"/>
      </rPr>
      <t xml:space="preserve"> (13/47 votes); </t>
    </r>
    <r>
      <rPr>
        <u/>
        <sz val="24"/>
        <color theme="1"/>
        <rFont val="Calibri (Body)"/>
      </rPr>
      <t>Asia-Pacific 27.7%</t>
    </r>
    <r>
      <rPr>
        <sz val="24"/>
        <color theme="1"/>
        <rFont val="Calibri (Body)"/>
      </rPr>
      <t xml:space="preserve"> (13/47 votes); </t>
    </r>
    <r>
      <rPr>
        <u/>
        <sz val="24"/>
        <color theme="1"/>
        <rFont val="Calibri (Body)"/>
      </rPr>
      <t>Eastern Europe 12.8%</t>
    </r>
    <r>
      <rPr>
        <sz val="24"/>
        <color theme="1"/>
        <rFont val="Calibri (Body)"/>
      </rPr>
      <t xml:space="preserve"> (6/47 votes); </t>
    </r>
    <r>
      <rPr>
        <u/>
        <sz val="24"/>
        <color theme="1"/>
        <rFont val="Calibri (Body)"/>
      </rPr>
      <t>GRULAC 17.0%</t>
    </r>
    <r>
      <rPr>
        <sz val="24"/>
        <color theme="1"/>
        <rFont val="Calibri (Body)"/>
      </rPr>
      <t xml:space="preserve"> (8/47 votes); </t>
    </r>
    <r>
      <rPr>
        <u/>
        <sz val="24"/>
        <color theme="1"/>
        <rFont val="Calibri (Body)"/>
      </rPr>
      <t>WEOG 14.9%</t>
    </r>
    <r>
      <rPr>
        <sz val="24"/>
        <color theme="1"/>
        <rFont val="Calibri (Body)"/>
      </rPr>
      <t xml:space="preserve"> (7/47 votes)</t>
    </r>
    <r>
      <rPr>
        <b/>
        <sz val="30"/>
        <color theme="1"/>
        <rFont val="Calibri (Body)"/>
      </rPr>
      <t xml:space="preserve">] </t>
    </r>
  </si>
  <si>
    <r>
      <t xml:space="preserve">African Group votes                </t>
    </r>
    <r>
      <rPr>
        <b/>
        <sz val="26"/>
        <color theme="1"/>
        <rFont val="Calibri (Body)"/>
      </rPr>
      <t xml:space="preserve"> </t>
    </r>
    <r>
      <rPr>
        <sz val="26"/>
        <color theme="1"/>
        <rFont val="Calibri (Body)"/>
      </rPr>
      <t>(13 votes)</t>
    </r>
  </si>
  <si>
    <r>
      <t xml:space="preserve">Asia-Pacific votes                     </t>
    </r>
    <r>
      <rPr>
        <sz val="26"/>
        <color theme="1"/>
        <rFont val="Calibri (Body)"/>
      </rPr>
      <t>(13 votes)</t>
    </r>
  </si>
  <si>
    <r>
      <t xml:space="preserve">Eastern Europe votes                </t>
    </r>
    <r>
      <rPr>
        <sz val="30"/>
        <color theme="1"/>
        <rFont val="Calibri"/>
        <family val="2"/>
        <scheme val="minor"/>
      </rPr>
      <t xml:space="preserve"> </t>
    </r>
    <r>
      <rPr>
        <sz val="26"/>
        <color theme="1"/>
        <rFont val="Calibri (Body)"/>
      </rPr>
      <t>(6 votes)</t>
    </r>
  </si>
  <si>
    <r>
      <t xml:space="preserve">GRULAC votes                             </t>
    </r>
    <r>
      <rPr>
        <sz val="26"/>
        <color theme="1"/>
        <rFont val="Calibri (Body)"/>
      </rPr>
      <t>(8 votes)</t>
    </r>
  </si>
  <si>
    <r>
      <t xml:space="preserve">WEOG votes                                       </t>
    </r>
    <r>
      <rPr>
        <sz val="26"/>
        <color theme="1"/>
        <rFont val="Calibri (Body)"/>
      </rPr>
      <t>(7 votes)</t>
    </r>
  </si>
  <si>
    <r>
      <t>Overall result of the vote</t>
    </r>
    <r>
      <rPr>
        <sz val="30"/>
        <color theme="1"/>
        <rFont val="Calibri"/>
        <family val="2"/>
        <scheme val="minor"/>
      </rPr>
      <t xml:space="preserve"> </t>
    </r>
    <r>
      <rPr>
        <i/>
        <sz val="26"/>
        <color theme="1"/>
        <rFont val="Calibri (Body)"/>
      </rPr>
      <t>(absolute numbers)</t>
    </r>
  </si>
  <si>
    <t>55/1 (South Sudan)</t>
  </si>
  <si>
    <r>
      <rPr>
        <b/>
        <sz val="28"/>
        <color theme="1"/>
        <rFont val="Calibri (Body)"/>
      </rPr>
      <t>Overall</t>
    </r>
    <r>
      <rPr>
        <sz val="28"/>
        <color theme="1"/>
        <rFont val="Calibri (Body)"/>
      </rPr>
      <t xml:space="preserve">                                                     </t>
    </r>
    <r>
      <rPr>
        <sz val="18"/>
        <color theme="1"/>
        <rFont val="Calibri (Body)"/>
      </rPr>
      <t>(% of votes (</t>
    </r>
    <r>
      <rPr>
        <b/>
        <sz val="18"/>
        <color theme="1"/>
        <rFont val="Calibri (Body)"/>
      </rPr>
      <t>Yes</t>
    </r>
    <r>
      <rPr>
        <sz val="18"/>
        <color theme="1"/>
        <rFont val="Calibri (Body)"/>
      </rPr>
      <t xml:space="preserve"> / </t>
    </r>
    <r>
      <rPr>
        <b/>
        <sz val="18"/>
        <color theme="1"/>
        <rFont val="Calibri (Body)"/>
      </rPr>
      <t>No</t>
    </r>
    <r>
      <rPr>
        <sz val="18"/>
        <color theme="1"/>
        <rFont val="Calibri (Body)"/>
      </rPr>
      <t xml:space="preserve"> / </t>
    </r>
    <r>
      <rPr>
        <b/>
        <sz val="18"/>
        <color theme="1"/>
        <rFont val="Calibri (Body)"/>
      </rPr>
      <t>Abst.</t>
    </r>
    <r>
      <rPr>
        <sz val="18"/>
        <color theme="1"/>
        <rFont val="Calibri (Body)"/>
      </rPr>
      <t>))</t>
    </r>
  </si>
  <si>
    <t>HRC1 to HRC11</t>
  </si>
  <si>
    <t>HRC12 to HRC22</t>
  </si>
  <si>
    <t>HRC23 to HRC33</t>
  </si>
  <si>
    <t>HRC34 to HRC44</t>
  </si>
  <si>
    <t>HRC45 to HRC55</t>
  </si>
  <si>
    <t xml:space="preserve"> </t>
  </si>
  <si>
    <t xml:space="preserve">RESOLUTION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</si>
</sst>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 (Body)"/>
    </font>
    <font>
      <b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1"/>
      <name val="Calibri (Body)"/>
    </font>
    <font>
      <sz val="24"/>
      <color theme="1"/>
      <name val="Calibri (Body)"/>
    </font>
    <font>
      <u/>
      <sz val="24"/>
      <color theme="1"/>
      <name val="Calibri (Body)"/>
    </font>
    <font>
      <b/>
      <sz val="28"/>
      <color theme="1"/>
      <name val="Calibri (Body)"/>
    </font>
    <font>
      <sz val="28"/>
      <color theme="1"/>
      <name val="Calibri (Body)"/>
    </font>
    <font>
      <b/>
      <sz val="22"/>
      <color theme="1"/>
      <name val="Calibri (Body)"/>
    </font>
    <font>
      <sz val="20"/>
      <color theme="1"/>
      <name val="Calibri"/>
      <family val="2"/>
    </font>
    <font>
      <b/>
      <sz val="18"/>
      <color theme="1"/>
      <name val="Calibri (Body)"/>
    </font>
    <font>
      <b/>
      <sz val="30"/>
      <color theme="1"/>
      <name val="Calibri (Body)"/>
    </font>
    <font>
      <sz val="30"/>
      <color theme="1"/>
      <name val="Calibri"/>
      <family val="2"/>
      <scheme val="minor"/>
    </font>
    <font>
      <sz val="26"/>
      <color theme="1"/>
      <name val="Calibri (Body)"/>
    </font>
    <font>
      <b/>
      <sz val="26"/>
      <color theme="1"/>
      <name val="Calibri (Body)"/>
    </font>
    <font>
      <i/>
      <sz val="26"/>
      <color theme="1"/>
      <name val="Calibri (Body)"/>
    </font>
    <font>
      <b/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sz val="18"/>
      <color theme="4" tint="-0.249977111117893"/>
      <name val="Calibri (Body)"/>
    </font>
  </fonts>
  <fills count="1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AF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5" fontId="5" fillId="4" borderId="12" xfId="1" applyNumberFormat="1" applyFont="1" applyFill="1" applyBorder="1" applyAlignment="1">
      <alignment horizontal="center" vertical="center"/>
    </xf>
    <xf numFmtId="165" fontId="5" fillId="3" borderId="13" xfId="1" applyNumberFormat="1" applyFont="1" applyFill="1" applyBorder="1" applyAlignment="1">
      <alignment horizontal="center" vertical="center"/>
    </xf>
    <xf numFmtId="165" fontId="5" fillId="5" borderId="19" xfId="1" applyNumberFormat="1" applyFont="1" applyFill="1" applyBorder="1" applyAlignment="1">
      <alignment horizontal="center" vertical="center"/>
    </xf>
    <xf numFmtId="165" fontId="5" fillId="5" borderId="20" xfId="1" applyNumberFormat="1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/>
    </xf>
    <xf numFmtId="164" fontId="2" fillId="7" borderId="21" xfId="0" applyNumberFormat="1" applyFont="1" applyFill="1" applyBorder="1" applyAlignment="1">
      <alignment horizontal="center" vertical="center"/>
    </xf>
    <xf numFmtId="164" fontId="2" fillId="7" borderId="13" xfId="0" applyNumberFormat="1" applyFont="1" applyFill="1" applyBorder="1" applyAlignment="1">
      <alignment horizontal="center" vertical="center"/>
    </xf>
    <xf numFmtId="164" fontId="2" fillId="7" borderId="22" xfId="0" applyNumberFormat="1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165" fontId="5" fillId="7" borderId="12" xfId="1" applyNumberFormat="1" applyFont="1" applyFill="1" applyBorder="1" applyAlignment="1">
      <alignment horizontal="center" vertical="center"/>
    </xf>
    <xf numFmtId="165" fontId="5" fillId="7" borderId="21" xfId="1" applyNumberFormat="1" applyFont="1" applyFill="1" applyBorder="1" applyAlignment="1">
      <alignment horizontal="center" vertical="center"/>
    </xf>
    <xf numFmtId="165" fontId="5" fillId="7" borderId="13" xfId="1" applyNumberFormat="1" applyFont="1" applyFill="1" applyBorder="1" applyAlignment="1">
      <alignment horizontal="center" vertical="center"/>
    </xf>
    <xf numFmtId="165" fontId="5" fillId="7" borderId="20" xfId="1" applyNumberFormat="1" applyFont="1" applyFill="1" applyBorder="1" applyAlignment="1">
      <alignment horizontal="center" vertical="center"/>
    </xf>
    <xf numFmtId="165" fontId="10" fillId="10" borderId="24" xfId="1" applyNumberFormat="1" applyFont="1" applyFill="1" applyBorder="1" applyAlignment="1">
      <alignment horizontal="center" vertical="center"/>
    </xf>
    <xf numFmtId="165" fontId="10" fillId="10" borderId="25" xfId="1" applyNumberFormat="1" applyFont="1" applyFill="1" applyBorder="1" applyAlignment="1">
      <alignment horizontal="center" vertical="center"/>
    </xf>
    <xf numFmtId="165" fontId="10" fillId="10" borderId="28" xfId="1" applyNumberFormat="1" applyFont="1" applyFill="1" applyBorder="1" applyAlignment="1">
      <alignment horizontal="center" vertical="center"/>
    </xf>
    <xf numFmtId="165" fontId="10" fillId="11" borderId="25" xfId="1" applyNumberFormat="1" applyFont="1" applyFill="1" applyBorder="1" applyAlignment="1">
      <alignment horizontal="center" vertical="center"/>
    </xf>
    <xf numFmtId="165" fontId="10" fillId="11" borderId="26" xfId="1" applyNumberFormat="1" applyFont="1" applyFill="1" applyBorder="1" applyAlignment="1">
      <alignment horizontal="center" vertical="center"/>
    </xf>
    <xf numFmtId="165" fontId="10" fillId="12" borderId="27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5" fontId="2" fillId="10" borderId="5" xfId="1" applyNumberFormat="1" applyFont="1" applyFill="1" applyBorder="1" applyAlignment="1">
      <alignment horizontal="center" vertical="center"/>
    </xf>
    <xf numFmtId="165" fontId="2" fillId="11" borderId="1" xfId="1" applyNumberFormat="1" applyFont="1" applyFill="1" applyBorder="1" applyAlignment="1">
      <alignment horizontal="center" vertical="center"/>
    </xf>
    <xf numFmtId="165" fontId="2" fillId="12" borderId="7" xfId="1" applyNumberFormat="1" applyFont="1" applyFill="1" applyBorder="1" applyAlignment="1">
      <alignment horizontal="center" vertical="center"/>
    </xf>
    <xf numFmtId="165" fontId="5" fillId="7" borderId="14" xfId="1" applyNumberFormat="1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/>
    </xf>
    <xf numFmtId="165" fontId="2" fillId="7" borderId="12" xfId="0" applyNumberFormat="1" applyFont="1" applyFill="1" applyBorder="1" applyAlignment="1">
      <alignment horizontal="center" vertical="center"/>
    </xf>
    <xf numFmtId="165" fontId="10" fillId="12" borderId="7" xfId="1" applyNumberFormat="1" applyFont="1" applyFill="1" applyBorder="1" applyAlignment="1">
      <alignment horizontal="center" vertical="center"/>
    </xf>
    <xf numFmtId="165" fontId="10" fillId="12" borderId="32" xfId="1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5" fontId="2" fillId="13" borderId="5" xfId="1" applyNumberFormat="1" applyFont="1" applyFill="1" applyBorder="1" applyAlignment="1">
      <alignment horizontal="center" vertical="center"/>
    </xf>
    <xf numFmtId="165" fontId="2" fillId="13" borderId="1" xfId="1" applyNumberFormat="1" applyFont="1" applyFill="1" applyBorder="1" applyAlignment="1">
      <alignment horizontal="center" vertical="center"/>
    </xf>
    <xf numFmtId="165" fontId="2" fillId="13" borderId="7" xfId="1" applyNumberFormat="1" applyFont="1" applyFill="1" applyBorder="1" applyAlignment="1">
      <alignment horizontal="center" vertical="center"/>
    </xf>
    <xf numFmtId="165" fontId="10" fillId="13" borderId="24" xfId="1" applyNumberFormat="1" applyFont="1" applyFill="1" applyBorder="1" applyAlignment="1">
      <alignment horizontal="center" vertical="center"/>
    </xf>
    <xf numFmtId="165" fontId="10" fillId="13" borderId="25" xfId="1" applyNumberFormat="1" applyFont="1" applyFill="1" applyBorder="1" applyAlignment="1">
      <alignment horizontal="center" vertical="center"/>
    </xf>
    <xf numFmtId="165" fontId="10" fillId="13" borderId="32" xfId="1" applyNumberFormat="1" applyFont="1" applyFill="1" applyBorder="1" applyAlignment="1">
      <alignment horizontal="center" vertical="center"/>
    </xf>
    <xf numFmtId="165" fontId="10" fillId="13" borderId="26" xfId="1" applyNumberFormat="1" applyFont="1" applyFill="1" applyBorder="1" applyAlignment="1">
      <alignment horizontal="center" vertical="center"/>
    </xf>
    <xf numFmtId="165" fontId="10" fillId="13" borderId="28" xfId="1" applyNumberFormat="1" applyFont="1" applyFill="1" applyBorder="1" applyAlignment="1">
      <alignment horizontal="center" vertical="center"/>
    </xf>
    <xf numFmtId="165" fontId="10" fillId="13" borderId="27" xfId="1" applyNumberFormat="1" applyFont="1" applyFill="1" applyBorder="1" applyAlignment="1">
      <alignment horizontal="center" vertical="center"/>
    </xf>
    <xf numFmtId="165" fontId="10" fillId="13" borderId="7" xfId="1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13" borderId="40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3" fillId="13" borderId="4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13" borderId="40" xfId="0" applyFont="1" applyFill="1" applyBorder="1" applyAlignment="1">
      <alignment horizontal="center" vertical="center"/>
    </xf>
    <xf numFmtId="0" fontId="10" fillId="13" borderId="41" xfId="0" applyFont="1" applyFill="1" applyBorder="1" applyAlignment="1">
      <alignment horizontal="center" vertical="center"/>
    </xf>
    <xf numFmtId="0" fontId="10" fillId="13" borderId="42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13" borderId="40" xfId="0" applyFont="1" applyFill="1" applyBorder="1" applyAlignment="1">
      <alignment horizontal="center" vertical="center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13" borderId="40" xfId="0" applyFont="1" applyFill="1" applyBorder="1" applyAlignment="1">
      <alignment horizontal="center" vertical="center"/>
    </xf>
    <xf numFmtId="0" fontId="12" fillId="13" borderId="41" xfId="0" applyFont="1" applyFill="1" applyBorder="1" applyAlignment="1">
      <alignment horizontal="center" vertical="center"/>
    </xf>
    <xf numFmtId="0" fontId="12" fillId="13" borderId="42" xfId="0" applyFont="1" applyFill="1" applyBorder="1" applyAlignment="1">
      <alignment horizontal="center" vertical="center"/>
    </xf>
    <xf numFmtId="0" fontId="28" fillId="13" borderId="37" xfId="0" applyFont="1" applyFill="1" applyBorder="1" applyAlignment="1">
      <alignment horizontal="center" vertical="center"/>
    </xf>
    <xf numFmtId="0" fontId="29" fillId="13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9EAF5"/>
      <color rgb="FFF4D4F4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0C34-6776-E947-88AF-89B625F725C4}">
  <sheetPr>
    <tabColor theme="4" tint="-0.249977111117893"/>
    <pageSetUpPr fitToPage="1"/>
  </sheetPr>
  <dimension ref="A1:AS35"/>
  <sheetViews>
    <sheetView tabSelected="1" zoomScale="40" zoomScaleNormal="40" zoomScalePageLayoutView="40" workbookViewId="0">
      <selection activeCell="B4" sqref="B4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5" width="20.83203125" style="1" customWidth="1"/>
    <col min="6" max="6" width="5.83203125" style="1" customWidth="1"/>
    <col min="7" max="9" width="20.83203125" style="1" customWidth="1"/>
    <col min="10" max="10" width="5.83203125" style="2" customWidth="1"/>
    <col min="11" max="13" width="20.83203125" style="1" customWidth="1"/>
    <col min="14" max="14" width="5.83203125" style="1" customWidth="1"/>
    <col min="15" max="17" width="20.83203125" style="1" customWidth="1"/>
    <col min="18" max="18" width="5.83203125" style="1" customWidth="1"/>
    <col min="19" max="21" width="20.83203125" style="1" customWidth="1"/>
    <col min="22" max="22" width="5.83203125" style="1" customWidth="1"/>
    <col min="23" max="25" width="20.83203125" style="1" customWidth="1"/>
    <col min="26" max="26" width="5.83203125" style="1" customWidth="1"/>
    <col min="27" max="44" width="20.83203125" style="1" customWidth="1"/>
    <col min="45" max="45" width="5.83203125" style="1" customWidth="1"/>
    <col min="46" max="16384" width="10.83203125" style="1"/>
  </cols>
  <sheetData>
    <row r="1" spans="1:45" s="2" customFormat="1" ht="30" customHeight="1" thickBot="1" x14ac:dyDescent="0.25">
      <c r="B1" s="3"/>
    </row>
    <row r="2" spans="1:45" s="6" customFormat="1" ht="108" customHeight="1" thickTop="1" thickBot="1" x14ac:dyDescent="0.25">
      <c r="A2" s="5"/>
      <c r="B2" s="33" t="s">
        <v>53</v>
      </c>
      <c r="C2" s="153" t="s">
        <v>45</v>
      </c>
      <c r="D2" s="154"/>
      <c r="E2" s="155"/>
      <c r="F2" s="5"/>
      <c r="G2" s="150" t="s">
        <v>40</v>
      </c>
      <c r="H2" s="151"/>
      <c r="I2" s="152"/>
      <c r="J2" s="5"/>
      <c r="K2" s="150" t="s">
        <v>41</v>
      </c>
      <c r="L2" s="151"/>
      <c r="M2" s="152"/>
      <c r="N2" s="5"/>
      <c r="O2" s="150" t="s">
        <v>42</v>
      </c>
      <c r="P2" s="151"/>
      <c r="Q2" s="152"/>
      <c r="R2" s="5"/>
      <c r="S2" s="150" t="s">
        <v>43</v>
      </c>
      <c r="T2" s="151"/>
      <c r="U2" s="152"/>
      <c r="V2" s="5"/>
      <c r="W2" s="150" t="s">
        <v>44</v>
      </c>
      <c r="X2" s="151"/>
      <c r="Y2" s="152"/>
      <c r="Z2" s="5"/>
      <c r="AA2" s="156" t="s">
        <v>39</v>
      </c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8"/>
      <c r="AS2" s="5"/>
    </row>
    <row r="3" spans="1:45" s="10" customFormat="1" ht="80" customHeight="1" thickTop="1" thickBot="1" x14ac:dyDescent="0.25">
      <c r="A3" s="9"/>
      <c r="B3" s="11" t="s">
        <v>54</v>
      </c>
      <c r="C3" s="12" t="s">
        <v>0</v>
      </c>
      <c r="D3" s="13" t="s">
        <v>1</v>
      </c>
      <c r="E3" s="14" t="s">
        <v>10</v>
      </c>
      <c r="F3" s="9"/>
      <c r="G3" s="12" t="s">
        <v>0</v>
      </c>
      <c r="H3" s="13" t="s">
        <v>1</v>
      </c>
      <c r="I3" s="14" t="s">
        <v>10</v>
      </c>
      <c r="J3" s="9"/>
      <c r="K3" s="12" t="s">
        <v>0</v>
      </c>
      <c r="L3" s="13" t="s">
        <v>1</v>
      </c>
      <c r="M3" s="14" t="s">
        <v>10</v>
      </c>
      <c r="N3" s="9"/>
      <c r="O3" s="12" t="s">
        <v>0</v>
      </c>
      <c r="P3" s="13" t="s">
        <v>1</v>
      </c>
      <c r="Q3" s="14" t="s">
        <v>10</v>
      </c>
      <c r="R3" s="9"/>
      <c r="S3" s="12" t="s">
        <v>0</v>
      </c>
      <c r="T3" s="13" t="s">
        <v>1</v>
      </c>
      <c r="U3" s="14" t="s">
        <v>10</v>
      </c>
      <c r="V3" s="9"/>
      <c r="W3" s="12" t="s">
        <v>0</v>
      </c>
      <c r="X3" s="13" t="s">
        <v>1</v>
      </c>
      <c r="Y3" s="14" t="s">
        <v>10</v>
      </c>
      <c r="Z3" s="9"/>
      <c r="AA3" s="159" t="s">
        <v>47</v>
      </c>
      <c r="AB3" s="160"/>
      <c r="AC3" s="161"/>
      <c r="AD3" s="162" t="s">
        <v>34</v>
      </c>
      <c r="AE3" s="163"/>
      <c r="AF3" s="164"/>
      <c r="AG3" s="162" t="s">
        <v>35</v>
      </c>
      <c r="AH3" s="163"/>
      <c r="AI3" s="164"/>
      <c r="AJ3" s="162" t="s">
        <v>38</v>
      </c>
      <c r="AK3" s="163"/>
      <c r="AL3" s="164"/>
      <c r="AM3" s="162" t="s">
        <v>36</v>
      </c>
      <c r="AN3" s="163"/>
      <c r="AO3" s="164"/>
      <c r="AP3" s="162" t="s">
        <v>37</v>
      </c>
      <c r="AQ3" s="163"/>
      <c r="AR3" s="164"/>
      <c r="AS3" s="9"/>
    </row>
    <row r="4" spans="1:45" ht="45" customHeight="1" thickTop="1" x14ac:dyDescent="0.2">
      <c r="B4" s="41" t="s">
        <v>6</v>
      </c>
      <c r="C4" s="80">
        <v>25</v>
      </c>
      <c r="D4" s="81">
        <v>11</v>
      </c>
      <c r="E4" s="82">
        <v>10</v>
      </c>
      <c r="F4" s="2"/>
      <c r="G4" s="75">
        <v>9</v>
      </c>
      <c r="H4" s="22">
        <v>0</v>
      </c>
      <c r="I4" s="23">
        <v>3</v>
      </c>
      <c r="K4" s="75">
        <v>11</v>
      </c>
      <c r="L4" s="22">
        <v>0</v>
      </c>
      <c r="M4" s="23">
        <v>2</v>
      </c>
      <c r="N4" s="2"/>
      <c r="O4" s="21">
        <v>2</v>
      </c>
      <c r="P4" s="77">
        <v>4</v>
      </c>
      <c r="Q4" s="23">
        <v>0</v>
      </c>
      <c r="R4" s="2"/>
      <c r="S4" s="21">
        <v>3</v>
      </c>
      <c r="T4" s="22">
        <v>0</v>
      </c>
      <c r="U4" s="78">
        <v>5</v>
      </c>
      <c r="V4" s="2"/>
      <c r="W4" s="21">
        <v>0</v>
      </c>
      <c r="X4" s="77">
        <v>7</v>
      </c>
      <c r="Y4" s="23">
        <v>0</v>
      </c>
      <c r="Z4" s="2"/>
      <c r="AA4" s="67">
        <f>(C4)/46</f>
        <v>0.54347826086956519</v>
      </c>
      <c r="AB4" s="68">
        <f>(D4)/46</f>
        <v>0.2391304347826087</v>
      </c>
      <c r="AC4" s="69">
        <f>(E4)/46</f>
        <v>0.21739130434782608</v>
      </c>
      <c r="AD4" s="52">
        <f>(G4)/12</f>
        <v>0.75</v>
      </c>
      <c r="AE4" s="55">
        <f>(H4)/12</f>
        <v>0</v>
      </c>
      <c r="AF4" s="74">
        <f>(I4)/12</f>
        <v>0.25</v>
      </c>
      <c r="AG4" s="53">
        <f t="shared" ref="AG4:AI6" si="0">(K4)/13</f>
        <v>0.84615384615384615</v>
      </c>
      <c r="AH4" s="55">
        <f t="shared" si="0"/>
        <v>0</v>
      </c>
      <c r="AI4" s="74">
        <f t="shared" si="0"/>
        <v>0.15384615384615385</v>
      </c>
      <c r="AJ4" s="53">
        <f t="shared" ref="AJ4:AL6" si="1">(O4)/6</f>
        <v>0.33333333333333331</v>
      </c>
      <c r="AK4" s="55">
        <f t="shared" si="1"/>
        <v>0.66666666666666663</v>
      </c>
      <c r="AL4" s="74">
        <f t="shared" si="1"/>
        <v>0</v>
      </c>
      <c r="AM4" s="53">
        <f t="shared" ref="AM4:AO6" si="2">(S4)/8</f>
        <v>0.375</v>
      </c>
      <c r="AN4" s="56">
        <f t="shared" si="2"/>
        <v>0</v>
      </c>
      <c r="AO4" s="74">
        <f t="shared" si="2"/>
        <v>0.625</v>
      </c>
      <c r="AP4" s="54">
        <f t="shared" ref="AP4:AR6" si="3">(W4)/7</f>
        <v>0</v>
      </c>
      <c r="AQ4" s="56">
        <f t="shared" si="3"/>
        <v>1</v>
      </c>
      <c r="AR4" s="57">
        <f t="shared" si="3"/>
        <v>0</v>
      </c>
      <c r="AS4" s="2"/>
    </row>
    <row r="5" spans="1:45" ht="45" customHeight="1" x14ac:dyDescent="0.2">
      <c r="B5" s="41" t="s">
        <v>7</v>
      </c>
      <c r="C5" s="80">
        <v>33</v>
      </c>
      <c r="D5" s="81">
        <v>0</v>
      </c>
      <c r="E5" s="82">
        <v>14</v>
      </c>
      <c r="F5" s="2"/>
      <c r="G5" s="75">
        <v>13</v>
      </c>
      <c r="H5" s="22">
        <v>0</v>
      </c>
      <c r="I5" s="23">
        <v>0</v>
      </c>
      <c r="K5" s="75">
        <v>11</v>
      </c>
      <c r="L5" s="22">
        <v>0</v>
      </c>
      <c r="M5" s="23">
        <v>2</v>
      </c>
      <c r="N5" s="2"/>
      <c r="O5" s="21">
        <v>2</v>
      </c>
      <c r="P5" s="22">
        <v>0</v>
      </c>
      <c r="Q5" s="78">
        <v>4</v>
      </c>
      <c r="R5" s="2"/>
      <c r="S5" s="75">
        <v>7</v>
      </c>
      <c r="T5" s="22">
        <v>0</v>
      </c>
      <c r="U5" s="23">
        <v>1</v>
      </c>
      <c r="V5" s="2"/>
      <c r="W5" s="21">
        <v>0</v>
      </c>
      <c r="X5" s="22">
        <v>0</v>
      </c>
      <c r="Y5" s="78">
        <v>7</v>
      </c>
      <c r="Z5" s="2"/>
      <c r="AA5" s="67">
        <f t="shared" ref="AA5:AC6" si="4">(C5)/47</f>
        <v>0.7021276595744681</v>
      </c>
      <c r="AB5" s="68">
        <f t="shared" si="4"/>
        <v>0</v>
      </c>
      <c r="AC5" s="69">
        <f t="shared" si="4"/>
        <v>0.2978723404255319</v>
      </c>
      <c r="AD5" s="52">
        <f t="shared" ref="AD5:AF6" si="5">(G5)/13</f>
        <v>1</v>
      </c>
      <c r="AE5" s="55">
        <f t="shared" si="5"/>
        <v>0</v>
      </c>
      <c r="AF5" s="73">
        <f t="shared" si="5"/>
        <v>0</v>
      </c>
      <c r="AG5" s="53">
        <f t="shared" si="0"/>
        <v>0.84615384615384615</v>
      </c>
      <c r="AH5" s="55">
        <f t="shared" si="0"/>
        <v>0</v>
      </c>
      <c r="AI5" s="73">
        <f t="shared" si="0"/>
        <v>0.15384615384615385</v>
      </c>
      <c r="AJ5" s="53">
        <f t="shared" si="1"/>
        <v>0.33333333333333331</v>
      </c>
      <c r="AK5" s="55">
        <f t="shared" si="1"/>
        <v>0</v>
      </c>
      <c r="AL5" s="73">
        <f t="shared" si="1"/>
        <v>0.66666666666666663</v>
      </c>
      <c r="AM5" s="53">
        <f t="shared" si="2"/>
        <v>0.875</v>
      </c>
      <c r="AN5" s="56">
        <f t="shared" si="2"/>
        <v>0</v>
      </c>
      <c r="AO5" s="73">
        <f t="shared" si="2"/>
        <v>0.125</v>
      </c>
      <c r="AP5" s="54">
        <f t="shared" si="3"/>
        <v>0</v>
      </c>
      <c r="AQ5" s="56">
        <f t="shared" si="3"/>
        <v>0</v>
      </c>
      <c r="AR5" s="57">
        <f t="shared" si="3"/>
        <v>1</v>
      </c>
      <c r="AS5" s="2"/>
    </row>
    <row r="6" spans="1:45" ht="45" customHeight="1" x14ac:dyDescent="0.2">
      <c r="B6" s="20" t="s">
        <v>8</v>
      </c>
      <c r="C6" s="58">
        <v>20</v>
      </c>
      <c r="D6" s="59">
        <v>18</v>
      </c>
      <c r="E6" s="60">
        <v>9</v>
      </c>
      <c r="F6" s="2"/>
      <c r="G6" s="21">
        <v>2</v>
      </c>
      <c r="H6" s="22">
        <v>5</v>
      </c>
      <c r="I6" s="23">
        <v>6</v>
      </c>
      <c r="K6" s="21">
        <v>2</v>
      </c>
      <c r="L6" s="22">
        <v>10</v>
      </c>
      <c r="M6" s="23">
        <v>1</v>
      </c>
      <c r="N6" s="2"/>
      <c r="O6" s="21">
        <v>4</v>
      </c>
      <c r="P6" s="22">
        <v>2</v>
      </c>
      <c r="Q6" s="23">
        <v>0</v>
      </c>
      <c r="R6" s="2"/>
      <c r="S6" s="21">
        <v>5</v>
      </c>
      <c r="T6" s="22">
        <v>1</v>
      </c>
      <c r="U6" s="23">
        <v>2</v>
      </c>
      <c r="V6" s="2"/>
      <c r="W6" s="21">
        <v>7</v>
      </c>
      <c r="X6" s="22">
        <v>0</v>
      </c>
      <c r="Y6" s="23">
        <v>0</v>
      </c>
      <c r="Z6" s="2"/>
      <c r="AA6" s="67">
        <f t="shared" si="4"/>
        <v>0.42553191489361702</v>
      </c>
      <c r="AB6" s="68">
        <f t="shared" si="4"/>
        <v>0.38297872340425532</v>
      </c>
      <c r="AC6" s="69">
        <f t="shared" si="4"/>
        <v>0.19148936170212766</v>
      </c>
      <c r="AD6" s="52">
        <f t="shared" si="5"/>
        <v>0.15384615384615385</v>
      </c>
      <c r="AE6" s="55">
        <f t="shared" si="5"/>
        <v>0.38461538461538464</v>
      </c>
      <c r="AF6" s="73">
        <f t="shared" si="5"/>
        <v>0.46153846153846156</v>
      </c>
      <c r="AG6" s="53">
        <f t="shared" si="0"/>
        <v>0.15384615384615385</v>
      </c>
      <c r="AH6" s="55">
        <f t="shared" si="0"/>
        <v>0.76923076923076927</v>
      </c>
      <c r="AI6" s="73">
        <f t="shared" si="0"/>
        <v>7.6923076923076927E-2</v>
      </c>
      <c r="AJ6" s="53">
        <f t="shared" si="1"/>
        <v>0.66666666666666663</v>
      </c>
      <c r="AK6" s="55">
        <f t="shared" si="1"/>
        <v>0.33333333333333331</v>
      </c>
      <c r="AL6" s="73">
        <f t="shared" si="1"/>
        <v>0</v>
      </c>
      <c r="AM6" s="53">
        <f t="shared" si="2"/>
        <v>0.625</v>
      </c>
      <c r="AN6" s="56">
        <f t="shared" si="2"/>
        <v>0.125</v>
      </c>
      <c r="AO6" s="73">
        <f t="shared" si="2"/>
        <v>0.25</v>
      </c>
      <c r="AP6" s="54">
        <f t="shared" si="3"/>
        <v>1</v>
      </c>
      <c r="AQ6" s="56">
        <f t="shared" si="3"/>
        <v>0</v>
      </c>
      <c r="AR6" s="57">
        <f t="shared" si="3"/>
        <v>0</v>
      </c>
      <c r="AS6" s="2"/>
    </row>
    <row r="7" spans="1:45" ht="45" customHeight="1" x14ac:dyDescent="0.2">
      <c r="B7" s="20" t="s">
        <v>9</v>
      </c>
      <c r="C7" s="58">
        <v>25</v>
      </c>
      <c r="D7" s="59">
        <v>18</v>
      </c>
      <c r="E7" s="60">
        <v>3</v>
      </c>
      <c r="F7" s="2"/>
      <c r="G7" s="21">
        <v>3</v>
      </c>
      <c r="H7" s="22">
        <v>8</v>
      </c>
      <c r="I7" s="23">
        <v>1</v>
      </c>
      <c r="K7" s="21">
        <v>3</v>
      </c>
      <c r="L7" s="22">
        <v>8</v>
      </c>
      <c r="M7" s="23">
        <v>2</v>
      </c>
      <c r="N7" s="2"/>
      <c r="O7" s="21">
        <v>5</v>
      </c>
      <c r="P7" s="22">
        <v>1</v>
      </c>
      <c r="Q7" s="23">
        <v>0</v>
      </c>
      <c r="R7" s="2"/>
      <c r="S7" s="21">
        <v>7</v>
      </c>
      <c r="T7" s="22">
        <v>1</v>
      </c>
      <c r="U7" s="23">
        <v>0</v>
      </c>
      <c r="V7" s="2"/>
      <c r="W7" s="21">
        <v>7</v>
      </c>
      <c r="X7" s="22">
        <v>0</v>
      </c>
      <c r="Y7" s="23">
        <v>0</v>
      </c>
      <c r="Z7" s="2"/>
      <c r="AA7" s="67">
        <f>(C7)/46</f>
        <v>0.54347826086956519</v>
      </c>
      <c r="AB7" s="68">
        <f>(D7)/46</f>
        <v>0.39130434782608697</v>
      </c>
      <c r="AC7" s="69">
        <f>(E7)/46</f>
        <v>6.5217391304347824E-2</v>
      </c>
      <c r="AD7" s="52">
        <f>(G7)/12</f>
        <v>0.25</v>
      </c>
      <c r="AE7" s="55">
        <f>(H7)/12</f>
        <v>0.66666666666666663</v>
      </c>
      <c r="AF7" s="73">
        <f>(I7)/12</f>
        <v>8.3333333333333329E-2</v>
      </c>
      <c r="AG7" s="53">
        <f t="shared" ref="AG7" si="6">(K7)/13</f>
        <v>0.23076923076923078</v>
      </c>
      <c r="AH7" s="55">
        <f t="shared" ref="AH7" si="7">(L7)/13</f>
        <v>0.61538461538461542</v>
      </c>
      <c r="AI7" s="73">
        <f t="shared" ref="AI7" si="8">(M7)/13</f>
        <v>0.15384615384615385</v>
      </c>
      <c r="AJ7" s="53">
        <f t="shared" ref="AJ7" si="9">(O7)/6</f>
        <v>0.83333333333333337</v>
      </c>
      <c r="AK7" s="55">
        <f t="shared" ref="AK7" si="10">(P7)/6</f>
        <v>0.16666666666666666</v>
      </c>
      <c r="AL7" s="73">
        <f t="shared" ref="AL7" si="11">(Q7)/6</f>
        <v>0</v>
      </c>
      <c r="AM7" s="53">
        <f t="shared" ref="AM7" si="12">(S7)/8</f>
        <v>0.875</v>
      </c>
      <c r="AN7" s="56">
        <f t="shared" ref="AN7" si="13">(T7)/8</f>
        <v>0.125</v>
      </c>
      <c r="AO7" s="73">
        <f t="shared" ref="AO7" si="14">(U7)/8</f>
        <v>0</v>
      </c>
      <c r="AP7" s="54">
        <f t="shared" ref="AP7" si="15">(W7)/7</f>
        <v>1</v>
      </c>
      <c r="AQ7" s="56">
        <f t="shared" ref="AQ7" si="16">(X7)/7</f>
        <v>0</v>
      </c>
      <c r="AR7" s="57">
        <f t="shared" ref="AR7" si="17">(Y7)/7</f>
        <v>0</v>
      </c>
      <c r="AS7" s="2"/>
    </row>
    <row r="8" spans="1:45" ht="45" customHeight="1" x14ac:dyDescent="0.2">
      <c r="B8" s="24" t="s">
        <v>5</v>
      </c>
      <c r="C8" s="61">
        <v>19</v>
      </c>
      <c r="D8" s="62">
        <v>7</v>
      </c>
      <c r="E8" s="63">
        <v>21</v>
      </c>
      <c r="F8" s="2"/>
      <c r="G8" s="25">
        <v>1</v>
      </c>
      <c r="H8" s="26">
        <v>2</v>
      </c>
      <c r="I8" s="27">
        <v>10</v>
      </c>
      <c r="K8" s="25">
        <v>2</v>
      </c>
      <c r="L8" s="26">
        <v>1</v>
      </c>
      <c r="M8" s="27">
        <v>10</v>
      </c>
      <c r="N8" s="2"/>
      <c r="O8" s="25">
        <v>5</v>
      </c>
      <c r="P8" s="26">
        <v>1</v>
      </c>
      <c r="Q8" s="27">
        <v>0</v>
      </c>
      <c r="R8" s="2"/>
      <c r="S8" s="25">
        <v>4</v>
      </c>
      <c r="T8" s="26">
        <v>3</v>
      </c>
      <c r="U8" s="27">
        <v>1</v>
      </c>
      <c r="V8" s="2"/>
      <c r="W8" s="25">
        <v>7</v>
      </c>
      <c r="X8" s="26">
        <v>0</v>
      </c>
      <c r="Y8" s="27">
        <v>0</v>
      </c>
      <c r="Z8" s="2"/>
      <c r="AA8" s="67">
        <f t="shared" ref="AA8" si="18">(C8)/47</f>
        <v>0.40425531914893614</v>
      </c>
      <c r="AB8" s="68">
        <f t="shared" ref="AB8" si="19">(D8)/47</f>
        <v>0.14893617021276595</v>
      </c>
      <c r="AC8" s="69">
        <f t="shared" ref="AC8" si="20">(E8)/47</f>
        <v>0.44680851063829785</v>
      </c>
      <c r="AD8" s="52">
        <f t="shared" ref="AD8" si="21">(G8)/13</f>
        <v>7.6923076923076927E-2</v>
      </c>
      <c r="AE8" s="55">
        <f t="shared" ref="AE8" si="22">(H8)/13</f>
        <v>0.15384615384615385</v>
      </c>
      <c r="AF8" s="57">
        <f t="shared" ref="AF8" si="23">(I8)/13</f>
        <v>0.76923076923076927</v>
      </c>
      <c r="AG8" s="53">
        <f t="shared" ref="AG8" si="24">(K8)/13</f>
        <v>0.15384615384615385</v>
      </c>
      <c r="AH8" s="55">
        <f t="shared" ref="AH8" si="25">(L8)/13</f>
        <v>7.6923076923076927E-2</v>
      </c>
      <c r="AI8" s="57">
        <f t="shared" ref="AI8" si="26">(M8)/13</f>
        <v>0.76923076923076927</v>
      </c>
      <c r="AJ8" s="53">
        <f t="shared" ref="AJ8" si="27">(O8)/6</f>
        <v>0.83333333333333337</v>
      </c>
      <c r="AK8" s="55">
        <f t="shared" ref="AK8" si="28">(P8)/6</f>
        <v>0.16666666666666666</v>
      </c>
      <c r="AL8" s="73">
        <f t="shared" ref="AL8" si="29">(Q8)/6</f>
        <v>0</v>
      </c>
      <c r="AM8" s="53">
        <f t="shared" ref="AM8" si="30">(S8)/8</f>
        <v>0.5</v>
      </c>
      <c r="AN8" s="56">
        <f t="shared" ref="AN8" si="31">(T8)/8</f>
        <v>0.375</v>
      </c>
      <c r="AO8" s="73">
        <f t="shared" ref="AO8" si="32">(U8)/8</f>
        <v>0.125</v>
      </c>
      <c r="AP8" s="54">
        <f t="shared" ref="AP8" si="33">(W8)/7</f>
        <v>1</v>
      </c>
      <c r="AQ8" s="56">
        <f t="shared" ref="AQ8" si="34">(X8)/7</f>
        <v>0</v>
      </c>
      <c r="AR8" s="57">
        <f t="shared" ref="AR8" si="35">(Y8)/7</f>
        <v>0</v>
      </c>
      <c r="AS8" s="2"/>
    </row>
    <row r="9" spans="1:45" ht="45" customHeight="1" x14ac:dyDescent="0.2">
      <c r="B9" s="42" t="s">
        <v>12</v>
      </c>
      <c r="C9" s="83">
        <v>23</v>
      </c>
      <c r="D9" s="84">
        <v>14</v>
      </c>
      <c r="E9" s="85">
        <v>9</v>
      </c>
      <c r="F9" s="2"/>
      <c r="G9" s="76">
        <v>11</v>
      </c>
      <c r="H9" s="26">
        <v>0</v>
      </c>
      <c r="I9" s="27">
        <v>1</v>
      </c>
      <c r="K9" s="76">
        <v>6</v>
      </c>
      <c r="L9" s="26">
        <v>1</v>
      </c>
      <c r="M9" s="27">
        <v>6</v>
      </c>
      <c r="N9" s="2"/>
      <c r="O9" s="25">
        <v>0</v>
      </c>
      <c r="P9" s="79">
        <v>6</v>
      </c>
      <c r="Q9" s="27">
        <v>0</v>
      </c>
      <c r="R9" s="2"/>
      <c r="S9" s="76">
        <v>6</v>
      </c>
      <c r="T9" s="26">
        <v>0</v>
      </c>
      <c r="U9" s="27">
        <v>2</v>
      </c>
      <c r="V9" s="2"/>
      <c r="W9" s="25">
        <v>0</v>
      </c>
      <c r="X9" s="79">
        <v>7</v>
      </c>
      <c r="Y9" s="27">
        <v>0</v>
      </c>
      <c r="Z9" s="2"/>
      <c r="AA9" s="67">
        <f>(C9)/46</f>
        <v>0.5</v>
      </c>
      <c r="AB9" s="68">
        <f>(D9)/46</f>
        <v>0.30434782608695654</v>
      </c>
      <c r="AC9" s="69">
        <f>(E9)/46</f>
        <v>0.19565217391304349</v>
      </c>
      <c r="AD9" s="52">
        <f>(G9)/12</f>
        <v>0.91666666666666663</v>
      </c>
      <c r="AE9" s="55">
        <f>(H9)/12</f>
        <v>0</v>
      </c>
      <c r="AF9" s="57">
        <f>(I9)/12</f>
        <v>8.3333333333333329E-2</v>
      </c>
      <c r="AG9" s="53">
        <f t="shared" ref="AG9" si="36">(K9)/13</f>
        <v>0.46153846153846156</v>
      </c>
      <c r="AH9" s="55">
        <f t="shared" ref="AH9" si="37">(L9)/13</f>
        <v>7.6923076923076927E-2</v>
      </c>
      <c r="AI9" s="57">
        <f t="shared" ref="AI9" si="38">(M9)/13</f>
        <v>0.46153846153846156</v>
      </c>
      <c r="AJ9" s="53">
        <f t="shared" ref="AJ9" si="39">(O9)/6</f>
        <v>0</v>
      </c>
      <c r="AK9" s="55">
        <f t="shared" ref="AK9" si="40">(P9)/6</f>
        <v>1</v>
      </c>
      <c r="AL9" s="73">
        <f t="shared" ref="AL9" si="41">(Q9)/6</f>
        <v>0</v>
      </c>
      <c r="AM9" s="53">
        <f t="shared" ref="AM9" si="42">(S9)/8</f>
        <v>0.75</v>
      </c>
      <c r="AN9" s="56">
        <f t="shared" ref="AN9" si="43">(T9)/8</f>
        <v>0</v>
      </c>
      <c r="AO9" s="73">
        <f t="shared" ref="AO9" si="44">(U9)/8</f>
        <v>0.25</v>
      </c>
      <c r="AP9" s="54">
        <f t="shared" ref="AP9" si="45">(W9)/7</f>
        <v>0</v>
      </c>
      <c r="AQ9" s="56">
        <f t="shared" ref="AQ9" si="46">(X9)/7</f>
        <v>1</v>
      </c>
      <c r="AR9" s="57">
        <f t="shared" ref="AR9" si="47">(Y9)/7</f>
        <v>0</v>
      </c>
      <c r="AS9" s="2"/>
    </row>
    <row r="10" spans="1:45" ht="45" customHeight="1" x14ac:dyDescent="0.2">
      <c r="B10" s="24" t="s">
        <v>11</v>
      </c>
      <c r="C10" s="61">
        <v>22</v>
      </c>
      <c r="D10" s="62">
        <v>11</v>
      </c>
      <c r="E10" s="63">
        <v>14</v>
      </c>
      <c r="F10" s="2"/>
      <c r="G10" s="25">
        <v>2</v>
      </c>
      <c r="H10" s="26">
        <v>5</v>
      </c>
      <c r="I10" s="27">
        <v>6</v>
      </c>
      <c r="K10" s="25">
        <v>3</v>
      </c>
      <c r="L10" s="26">
        <v>3</v>
      </c>
      <c r="M10" s="27">
        <v>7</v>
      </c>
      <c r="N10" s="2"/>
      <c r="O10" s="25">
        <v>6</v>
      </c>
      <c r="P10" s="26">
        <v>0</v>
      </c>
      <c r="Q10" s="27">
        <v>0</v>
      </c>
      <c r="R10" s="2"/>
      <c r="S10" s="25">
        <v>4</v>
      </c>
      <c r="T10" s="26">
        <v>3</v>
      </c>
      <c r="U10" s="27">
        <v>1</v>
      </c>
      <c r="V10" s="2"/>
      <c r="W10" s="25">
        <v>7</v>
      </c>
      <c r="X10" s="26">
        <v>0</v>
      </c>
      <c r="Y10" s="27">
        <v>0</v>
      </c>
      <c r="Z10" s="2"/>
      <c r="AA10" s="67">
        <f t="shared" ref="AA10" si="48">(C10)/47</f>
        <v>0.46808510638297873</v>
      </c>
      <c r="AB10" s="68">
        <f t="shared" ref="AB10" si="49">(D10)/47</f>
        <v>0.23404255319148937</v>
      </c>
      <c r="AC10" s="69">
        <f t="shared" ref="AC10" si="50">(E10)/47</f>
        <v>0.2978723404255319</v>
      </c>
      <c r="AD10" s="52">
        <f t="shared" ref="AD10" si="51">(G10)/13</f>
        <v>0.15384615384615385</v>
      </c>
      <c r="AE10" s="55">
        <f t="shared" ref="AE10" si="52">(H10)/13</f>
        <v>0.38461538461538464</v>
      </c>
      <c r="AF10" s="57">
        <f t="shared" ref="AF10" si="53">(I10)/13</f>
        <v>0.46153846153846156</v>
      </c>
      <c r="AG10" s="53">
        <f t="shared" ref="AG10" si="54">(K10)/13</f>
        <v>0.23076923076923078</v>
      </c>
      <c r="AH10" s="55">
        <f t="shared" ref="AH10" si="55">(L10)/13</f>
        <v>0.23076923076923078</v>
      </c>
      <c r="AI10" s="57">
        <f t="shared" ref="AI10" si="56">(M10)/13</f>
        <v>0.53846153846153844</v>
      </c>
      <c r="AJ10" s="53">
        <f t="shared" ref="AJ10" si="57">(O10)/6</f>
        <v>1</v>
      </c>
      <c r="AK10" s="55">
        <f t="shared" ref="AK10" si="58">(P10)/6</f>
        <v>0</v>
      </c>
      <c r="AL10" s="73">
        <f t="shared" ref="AL10" si="59">(Q10)/6</f>
        <v>0</v>
      </c>
      <c r="AM10" s="53">
        <f t="shared" ref="AM10" si="60">(S10)/8</f>
        <v>0.5</v>
      </c>
      <c r="AN10" s="56">
        <f t="shared" ref="AN10" si="61">(T10)/8</f>
        <v>0.375</v>
      </c>
      <c r="AO10" s="73">
        <f t="shared" ref="AO10" si="62">(U10)/8</f>
        <v>0.125</v>
      </c>
      <c r="AP10" s="54">
        <f t="shared" ref="AP10" si="63">(W10)/7</f>
        <v>1</v>
      </c>
      <c r="AQ10" s="56">
        <f t="shared" ref="AQ10" si="64">(X10)/7</f>
        <v>0</v>
      </c>
      <c r="AR10" s="57">
        <f t="shared" ref="AR10" si="65">(Y10)/7</f>
        <v>0</v>
      </c>
      <c r="AS10" s="2"/>
    </row>
    <row r="11" spans="1:45" ht="45" customHeight="1" x14ac:dyDescent="0.2">
      <c r="B11" s="42" t="s">
        <v>13</v>
      </c>
      <c r="C11" s="83">
        <v>45</v>
      </c>
      <c r="D11" s="84">
        <v>1</v>
      </c>
      <c r="E11" s="85">
        <v>1</v>
      </c>
      <c r="F11" s="2"/>
      <c r="G11" s="76">
        <v>13</v>
      </c>
      <c r="H11" s="26">
        <v>0</v>
      </c>
      <c r="I11" s="27">
        <v>0</v>
      </c>
      <c r="K11" s="76">
        <v>12</v>
      </c>
      <c r="L11" s="26">
        <v>0</v>
      </c>
      <c r="M11" s="27">
        <v>1</v>
      </c>
      <c r="N11" s="2"/>
      <c r="O11" s="76">
        <v>6</v>
      </c>
      <c r="P11" s="26">
        <v>0</v>
      </c>
      <c r="Q11" s="27">
        <v>0</v>
      </c>
      <c r="R11" s="2"/>
      <c r="S11" s="76">
        <v>8</v>
      </c>
      <c r="T11" s="26">
        <v>0</v>
      </c>
      <c r="U11" s="27">
        <v>0</v>
      </c>
      <c r="V11" s="2"/>
      <c r="W11" s="76">
        <v>6</v>
      </c>
      <c r="X11" s="26">
        <v>1</v>
      </c>
      <c r="Y11" s="27">
        <v>0</v>
      </c>
      <c r="Z11" s="2"/>
      <c r="AA11" s="67">
        <f t="shared" ref="AA11" si="66">(C11)/47</f>
        <v>0.95744680851063835</v>
      </c>
      <c r="AB11" s="68">
        <f t="shared" ref="AB11" si="67">(D11)/47</f>
        <v>2.1276595744680851E-2</v>
      </c>
      <c r="AC11" s="69">
        <f t="shared" ref="AC11" si="68">(E11)/47</f>
        <v>2.1276595744680851E-2</v>
      </c>
      <c r="AD11" s="52">
        <f t="shared" ref="AD11" si="69">(G11)/13</f>
        <v>1</v>
      </c>
      <c r="AE11" s="55">
        <f t="shared" ref="AE11" si="70">(H11)/13</f>
        <v>0</v>
      </c>
      <c r="AF11" s="57">
        <f t="shared" ref="AF11" si="71">(I11)/13</f>
        <v>0</v>
      </c>
      <c r="AG11" s="53">
        <f t="shared" ref="AG11" si="72">(K11)/13</f>
        <v>0.92307692307692313</v>
      </c>
      <c r="AH11" s="55">
        <f t="shared" ref="AH11" si="73">(L11)/13</f>
        <v>0</v>
      </c>
      <c r="AI11" s="57">
        <f t="shared" ref="AI11" si="74">(M11)/13</f>
        <v>7.6923076923076927E-2</v>
      </c>
      <c r="AJ11" s="53">
        <f t="shared" ref="AJ11" si="75">(O11)/6</f>
        <v>1</v>
      </c>
      <c r="AK11" s="55">
        <f t="shared" ref="AK11" si="76">(P11)/6</f>
        <v>0</v>
      </c>
      <c r="AL11" s="73">
        <f t="shared" ref="AL11" si="77">(Q11)/6</f>
        <v>0</v>
      </c>
      <c r="AM11" s="53">
        <f t="shared" ref="AM11" si="78">(S11)/8</f>
        <v>1</v>
      </c>
      <c r="AN11" s="56">
        <f t="shared" ref="AN11" si="79">(T11)/8</f>
        <v>0</v>
      </c>
      <c r="AO11" s="73">
        <f t="shared" ref="AO11" si="80">(U11)/8</f>
        <v>0</v>
      </c>
      <c r="AP11" s="54">
        <f t="shared" ref="AP11" si="81">(W11)/7</f>
        <v>0.8571428571428571</v>
      </c>
      <c r="AQ11" s="56">
        <f t="shared" ref="AQ11" si="82">(X11)/7</f>
        <v>0.14285714285714285</v>
      </c>
      <c r="AR11" s="57">
        <f t="shared" ref="AR11" si="83">(Y11)/7</f>
        <v>0</v>
      </c>
      <c r="AS11" s="2"/>
    </row>
    <row r="12" spans="1:45" ht="45" customHeight="1" x14ac:dyDescent="0.2">
      <c r="B12" s="24" t="s">
        <v>14</v>
      </c>
      <c r="C12" s="61">
        <v>23</v>
      </c>
      <c r="D12" s="62">
        <v>7</v>
      </c>
      <c r="E12" s="63">
        <v>17</v>
      </c>
      <c r="F12" s="2"/>
      <c r="G12" s="25">
        <v>1</v>
      </c>
      <c r="H12" s="26">
        <v>3</v>
      </c>
      <c r="I12" s="27">
        <v>9</v>
      </c>
      <c r="K12" s="25">
        <v>4</v>
      </c>
      <c r="L12" s="26">
        <v>2</v>
      </c>
      <c r="M12" s="27">
        <v>7</v>
      </c>
      <c r="N12" s="2"/>
      <c r="O12" s="25">
        <v>5</v>
      </c>
      <c r="P12" s="26">
        <v>0</v>
      </c>
      <c r="Q12" s="27">
        <v>1</v>
      </c>
      <c r="R12" s="2"/>
      <c r="S12" s="25">
        <v>6</v>
      </c>
      <c r="T12" s="26">
        <v>2</v>
      </c>
      <c r="U12" s="27">
        <v>0</v>
      </c>
      <c r="V12" s="2"/>
      <c r="W12" s="25">
        <v>7</v>
      </c>
      <c r="X12" s="26">
        <v>0</v>
      </c>
      <c r="Y12" s="27">
        <v>0</v>
      </c>
      <c r="Z12" s="2"/>
      <c r="AA12" s="67">
        <f t="shared" ref="AA12" si="84">(C12)/47</f>
        <v>0.48936170212765956</v>
      </c>
      <c r="AB12" s="68">
        <f t="shared" ref="AB12" si="85">(D12)/47</f>
        <v>0.14893617021276595</v>
      </c>
      <c r="AC12" s="69">
        <f t="shared" ref="AC12" si="86">(E12)/47</f>
        <v>0.36170212765957449</v>
      </c>
      <c r="AD12" s="52">
        <f t="shared" ref="AD12" si="87">(G12)/13</f>
        <v>7.6923076923076927E-2</v>
      </c>
      <c r="AE12" s="55">
        <f t="shared" ref="AE12" si="88">(H12)/13</f>
        <v>0.23076923076923078</v>
      </c>
      <c r="AF12" s="57">
        <f t="shared" ref="AF12" si="89">(I12)/13</f>
        <v>0.69230769230769229</v>
      </c>
      <c r="AG12" s="53">
        <f t="shared" ref="AG12" si="90">(K12)/13</f>
        <v>0.30769230769230771</v>
      </c>
      <c r="AH12" s="55">
        <f t="shared" ref="AH12" si="91">(L12)/13</f>
        <v>0.15384615384615385</v>
      </c>
      <c r="AI12" s="57">
        <f t="shared" ref="AI12" si="92">(M12)/13</f>
        <v>0.53846153846153844</v>
      </c>
      <c r="AJ12" s="53">
        <f t="shared" ref="AJ12" si="93">(O12)/6</f>
        <v>0.83333333333333337</v>
      </c>
      <c r="AK12" s="55">
        <f t="shared" ref="AK12" si="94">(P12)/6</f>
        <v>0</v>
      </c>
      <c r="AL12" s="73">
        <f t="shared" ref="AL12" si="95">(Q12)/6</f>
        <v>0.16666666666666666</v>
      </c>
      <c r="AM12" s="53">
        <f t="shared" ref="AM12" si="96">(S12)/8</f>
        <v>0.75</v>
      </c>
      <c r="AN12" s="56">
        <f t="shared" ref="AN12" si="97">(T12)/8</f>
        <v>0.25</v>
      </c>
      <c r="AO12" s="73">
        <f t="shared" ref="AO12" si="98">(U12)/8</f>
        <v>0</v>
      </c>
      <c r="AP12" s="54">
        <f t="shared" ref="AP12" si="99">(W12)/7</f>
        <v>1</v>
      </c>
      <c r="AQ12" s="56">
        <f t="shared" ref="AQ12" si="100">(X12)/7</f>
        <v>0</v>
      </c>
      <c r="AR12" s="57">
        <f t="shared" ref="AR12" si="101">(Y12)/7</f>
        <v>0</v>
      </c>
      <c r="AS12" s="2"/>
    </row>
    <row r="13" spans="1:45" ht="45" customHeight="1" x14ac:dyDescent="0.2">
      <c r="B13" s="24" t="s">
        <v>15</v>
      </c>
      <c r="C13" s="61">
        <v>21</v>
      </c>
      <c r="D13" s="62">
        <v>13</v>
      </c>
      <c r="E13" s="63">
        <v>13</v>
      </c>
      <c r="F13" s="2"/>
      <c r="G13" s="25">
        <v>0</v>
      </c>
      <c r="H13" s="26">
        <v>5</v>
      </c>
      <c r="I13" s="27">
        <v>8</v>
      </c>
      <c r="K13" s="25">
        <v>2</v>
      </c>
      <c r="L13" s="26">
        <v>7</v>
      </c>
      <c r="M13" s="27">
        <v>4</v>
      </c>
      <c r="N13" s="2"/>
      <c r="O13" s="25">
        <v>5</v>
      </c>
      <c r="P13" s="26">
        <v>0</v>
      </c>
      <c r="Q13" s="27">
        <v>1</v>
      </c>
      <c r="R13" s="2"/>
      <c r="S13" s="25">
        <v>7</v>
      </c>
      <c r="T13" s="26">
        <v>1</v>
      </c>
      <c r="U13" s="27">
        <v>0</v>
      </c>
      <c r="V13" s="2"/>
      <c r="W13" s="25">
        <v>7</v>
      </c>
      <c r="X13" s="26">
        <v>0</v>
      </c>
      <c r="Y13" s="27">
        <v>0</v>
      </c>
      <c r="Z13" s="2"/>
      <c r="AA13" s="67">
        <f t="shared" ref="AA13" si="102">(C13)/47</f>
        <v>0.44680851063829785</v>
      </c>
      <c r="AB13" s="68">
        <f t="shared" ref="AB13" si="103">(D13)/47</f>
        <v>0.27659574468085107</v>
      </c>
      <c r="AC13" s="69">
        <f t="shared" ref="AC13" si="104">(E13)/47</f>
        <v>0.27659574468085107</v>
      </c>
      <c r="AD13" s="52">
        <f t="shared" ref="AD13" si="105">(G13)/13</f>
        <v>0</v>
      </c>
      <c r="AE13" s="55">
        <f t="shared" ref="AE13" si="106">(H13)/13</f>
        <v>0.38461538461538464</v>
      </c>
      <c r="AF13" s="57">
        <f t="shared" ref="AF13" si="107">(I13)/13</f>
        <v>0.61538461538461542</v>
      </c>
      <c r="AG13" s="53">
        <f t="shared" ref="AG13" si="108">(K13)/13</f>
        <v>0.15384615384615385</v>
      </c>
      <c r="AH13" s="55">
        <f t="shared" ref="AH13" si="109">(L13)/13</f>
        <v>0.53846153846153844</v>
      </c>
      <c r="AI13" s="57">
        <f t="shared" ref="AI13" si="110">(M13)/13</f>
        <v>0.30769230769230771</v>
      </c>
      <c r="AJ13" s="53">
        <f t="shared" ref="AJ13" si="111">(O13)/6</f>
        <v>0.83333333333333337</v>
      </c>
      <c r="AK13" s="55">
        <f t="shared" ref="AK13" si="112">(P13)/6</f>
        <v>0</v>
      </c>
      <c r="AL13" s="73">
        <f t="shared" ref="AL13" si="113">(Q13)/6</f>
        <v>0.16666666666666666</v>
      </c>
      <c r="AM13" s="53">
        <f t="shared" ref="AM13" si="114">(S13)/8</f>
        <v>0.875</v>
      </c>
      <c r="AN13" s="56">
        <f t="shared" ref="AN13" si="115">(T13)/8</f>
        <v>0.125</v>
      </c>
      <c r="AO13" s="73">
        <f t="shared" ref="AO13" si="116">(U13)/8</f>
        <v>0</v>
      </c>
      <c r="AP13" s="54">
        <f t="shared" ref="AP13" si="117">(W13)/7</f>
        <v>1</v>
      </c>
      <c r="AQ13" s="56">
        <f t="shared" ref="AQ13" si="118">(X13)/7</f>
        <v>0</v>
      </c>
      <c r="AR13" s="57">
        <f t="shared" ref="AR13" si="119">(Y13)/7</f>
        <v>0</v>
      </c>
      <c r="AS13" s="2"/>
    </row>
    <row r="14" spans="1:45" ht="45" customHeight="1" x14ac:dyDescent="0.2">
      <c r="B14" s="24" t="s">
        <v>16</v>
      </c>
      <c r="C14" s="61">
        <v>23</v>
      </c>
      <c r="D14" s="62">
        <v>11</v>
      </c>
      <c r="E14" s="63">
        <v>13</v>
      </c>
      <c r="F14" s="2"/>
      <c r="G14" s="25">
        <v>1</v>
      </c>
      <c r="H14" s="26">
        <v>6</v>
      </c>
      <c r="I14" s="27">
        <v>6</v>
      </c>
      <c r="K14" s="25">
        <v>2</v>
      </c>
      <c r="L14" s="26">
        <v>4</v>
      </c>
      <c r="M14" s="27">
        <v>7</v>
      </c>
      <c r="N14" s="2"/>
      <c r="O14" s="25">
        <v>6</v>
      </c>
      <c r="P14" s="26">
        <v>0</v>
      </c>
      <c r="Q14" s="27">
        <v>0</v>
      </c>
      <c r="R14" s="2"/>
      <c r="S14" s="25">
        <v>7</v>
      </c>
      <c r="T14" s="26">
        <v>1</v>
      </c>
      <c r="U14" s="27">
        <v>0</v>
      </c>
      <c r="V14" s="2"/>
      <c r="W14" s="25">
        <v>7</v>
      </c>
      <c r="X14" s="26">
        <v>0</v>
      </c>
      <c r="Y14" s="27">
        <v>0</v>
      </c>
      <c r="Z14" s="2"/>
      <c r="AA14" s="67">
        <f t="shared" ref="AA14" si="120">(C14)/47</f>
        <v>0.48936170212765956</v>
      </c>
      <c r="AB14" s="68">
        <f t="shared" ref="AB14" si="121">(D14)/47</f>
        <v>0.23404255319148937</v>
      </c>
      <c r="AC14" s="69">
        <f t="shared" ref="AC14" si="122">(E14)/47</f>
        <v>0.27659574468085107</v>
      </c>
      <c r="AD14" s="52">
        <f t="shared" ref="AD14" si="123">(G14)/13</f>
        <v>7.6923076923076927E-2</v>
      </c>
      <c r="AE14" s="55">
        <f t="shared" ref="AE14" si="124">(H14)/13</f>
        <v>0.46153846153846156</v>
      </c>
      <c r="AF14" s="57">
        <f t="shared" ref="AF14" si="125">(I14)/13</f>
        <v>0.46153846153846156</v>
      </c>
      <c r="AG14" s="53">
        <f t="shared" ref="AG14" si="126">(K14)/13</f>
        <v>0.15384615384615385</v>
      </c>
      <c r="AH14" s="55">
        <f t="shared" ref="AH14" si="127">(L14)/13</f>
        <v>0.30769230769230771</v>
      </c>
      <c r="AI14" s="57">
        <f t="shared" ref="AI14" si="128">(M14)/13</f>
        <v>0.53846153846153844</v>
      </c>
      <c r="AJ14" s="53">
        <f t="shared" ref="AJ14" si="129">(O14)/6</f>
        <v>1</v>
      </c>
      <c r="AK14" s="55">
        <f t="shared" ref="AK14" si="130">(P14)/6</f>
        <v>0</v>
      </c>
      <c r="AL14" s="73">
        <f t="shared" ref="AL14" si="131">(Q14)/6</f>
        <v>0</v>
      </c>
      <c r="AM14" s="53">
        <f t="shared" ref="AM14" si="132">(S14)/8</f>
        <v>0.875</v>
      </c>
      <c r="AN14" s="56">
        <f t="shared" ref="AN14" si="133">(T14)/8</f>
        <v>0.125</v>
      </c>
      <c r="AO14" s="73">
        <f t="shared" ref="AO14" si="134">(U14)/8</f>
        <v>0</v>
      </c>
      <c r="AP14" s="54">
        <f t="shared" ref="AP14" si="135">(W14)/7</f>
        <v>1</v>
      </c>
      <c r="AQ14" s="56">
        <f t="shared" ref="AQ14" si="136">(X14)/7</f>
        <v>0</v>
      </c>
      <c r="AR14" s="57">
        <f t="shared" ref="AR14" si="137">(Y14)/7</f>
        <v>0</v>
      </c>
      <c r="AS14" s="2"/>
    </row>
    <row r="15" spans="1:45" ht="45" customHeight="1" x14ac:dyDescent="0.2">
      <c r="B15" s="24" t="s">
        <v>17</v>
      </c>
      <c r="C15" s="61">
        <v>24</v>
      </c>
      <c r="D15" s="62">
        <v>10</v>
      </c>
      <c r="E15" s="63">
        <v>13</v>
      </c>
      <c r="F15" s="2"/>
      <c r="G15" s="25">
        <v>0</v>
      </c>
      <c r="H15" s="26">
        <v>5</v>
      </c>
      <c r="I15" s="27">
        <v>8</v>
      </c>
      <c r="K15" s="25">
        <v>5</v>
      </c>
      <c r="L15" s="26">
        <v>4</v>
      </c>
      <c r="M15" s="27">
        <v>4</v>
      </c>
      <c r="N15" s="2"/>
      <c r="O15" s="25">
        <v>6</v>
      </c>
      <c r="P15" s="26">
        <v>0</v>
      </c>
      <c r="Q15" s="27">
        <v>0</v>
      </c>
      <c r="R15" s="2"/>
      <c r="S15" s="25">
        <v>6</v>
      </c>
      <c r="T15" s="26">
        <v>1</v>
      </c>
      <c r="U15" s="27">
        <v>1</v>
      </c>
      <c r="V15" s="2"/>
      <c r="W15" s="25">
        <v>7</v>
      </c>
      <c r="X15" s="26">
        <v>0</v>
      </c>
      <c r="Y15" s="27">
        <v>0</v>
      </c>
      <c r="Z15" s="2"/>
      <c r="AA15" s="67">
        <f t="shared" ref="AA15" si="138">(C15)/47</f>
        <v>0.51063829787234039</v>
      </c>
      <c r="AB15" s="68">
        <f t="shared" ref="AB15" si="139">(D15)/47</f>
        <v>0.21276595744680851</v>
      </c>
      <c r="AC15" s="69">
        <f t="shared" ref="AC15" si="140">(E15)/47</f>
        <v>0.27659574468085107</v>
      </c>
      <c r="AD15" s="52">
        <f t="shared" ref="AD15" si="141">(G15)/13</f>
        <v>0</v>
      </c>
      <c r="AE15" s="55">
        <f t="shared" ref="AE15" si="142">(H15)/13</f>
        <v>0.38461538461538464</v>
      </c>
      <c r="AF15" s="57">
        <f t="shared" ref="AF15" si="143">(I15)/13</f>
        <v>0.61538461538461542</v>
      </c>
      <c r="AG15" s="53">
        <f t="shared" ref="AG15" si="144">(K15)/13</f>
        <v>0.38461538461538464</v>
      </c>
      <c r="AH15" s="55">
        <f t="shared" ref="AH15" si="145">(L15)/13</f>
        <v>0.30769230769230771</v>
      </c>
      <c r="AI15" s="57">
        <f t="shared" ref="AI15" si="146">(M15)/13</f>
        <v>0.30769230769230771</v>
      </c>
      <c r="AJ15" s="53">
        <f t="shared" ref="AJ15" si="147">(O15)/6</f>
        <v>1</v>
      </c>
      <c r="AK15" s="55">
        <f t="shared" ref="AK15" si="148">(P15)/6</f>
        <v>0</v>
      </c>
      <c r="AL15" s="73">
        <f t="shared" ref="AL15" si="149">(Q15)/6</f>
        <v>0</v>
      </c>
      <c r="AM15" s="53">
        <f t="shared" ref="AM15" si="150">(S15)/8</f>
        <v>0.75</v>
      </c>
      <c r="AN15" s="56">
        <f t="shared" ref="AN15" si="151">(T15)/8</f>
        <v>0.125</v>
      </c>
      <c r="AO15" s="73">
        <f t="shared" ref="AO15" si="152">(U15)/8</f>
        <v>0.125</v>
      </c>
      <c r="AP15" s="54">
        <f t="shared" ref="AP15" si="153">(W15)/7</f>
        <v>1</v>
      </c>
      <c r="AQ15" s="56">
        <f t="shared" ref="AQ15" si="154">(X15)/7</f>
        <v>0</v>
      </c>
      <c r="AR15" s="57">
        <f t="shared" ref="AR15" si="155">(Y15)/7</f>
        <v>0</v>
      </c>
      <c r="AS15" s="2"/>
    </row>
    <row r="16" spans="1:45" ht="45" customHeight="1" x14ac:dyDescent="0.2">
      <c r="B16" s="30" t="s">
        <v>18</v>
      </c>
      <c r="C16" s="64">
        <v>24</v>
      </c>
      <c r="D16" s="65">
        <v>6</v>
      </c>
      <c r="E16" s="66">
        <v>17</v>
      </c>
      <c r="F16" s="2"/>
      <c r="G16" s="28">
        <v>0</v>
      </c>
      <c r="H16" s="29">
        <v>3</v>
      </c>
      <c r="I16" s="31">
        <v>10</v>
      </c>
      <c r="K16" s="28">
        <v>4</v>
      </c>
      <c r="L16" s="29">
        <v>2</v>
      </c>
      <c r="M16" s="31">
        <v>7</v>
      </c>
      <c r="N16" s="2"/>
      <c r="O16" s="28">
        <v>6</v>
      </c>
      <c r="P16" s="29">
        <v>0</v>
      </c>
      <c r="Q16" s="31">
        <v>0</v>
      </c>
      <c r="R16" s="2"/>
      <c r="S16" s="28">
        <v>7</v>
      </c>
      <c r="T16" s="29">
        <v>1</v>
      </c>
      <c r="U16" s="31">
        <v>0</v>
      </c>
      <c r="V16" s="2"/>
      <c r="W16" s="28">
        <v>7</v>
      </c>
      <c r="X16" s="29">
        <v>0</v>
      </c>
      <c r="Y16" s="31">
        <v>0</v>
      </c>
      <c r="Z16" s="2"/>
      <c r="AA16" s="67">
        <f t="shared" ref="AA16" si="156">(C16)/47</f>
        <v>0.51063829787234039</v>
      </c>
      <c r="AB16" s="68">
        <f t="shared" ref="AB16" si="157">(D16)/47</f>
        <v>0.1276595744680851</v>
      </c>
      <c r="AC16" s="69">
        <f t="shared" ref="AC16" si="158">(E16)/47</f>
        <v>0.36170212765957449</v>
      </c>
      <c r="AD16" s="52">
        <f t="shared" ref="AD16" si="159">(G16)/13</f>
        <v>0</v>
      </c>
      <c r="AE16" s="55">
        <f t="shared" ref="AE16" si="160">(H16)/13</f>
        <v>0.23076923076923078</v>
      </c>
      <c r="AF16" s="57">
        <f t="shared" ref="AF16" si="161">(I16)/13</f>
        <v>0.76923076923076927</v>
      </c>
      <c r="AG16" s="53">
        <f t="shared" ref="AG16" si="162">(K16)/13</f>
        <v>0.30769230769230771</v>
      </c>
      <c r="AH16" s="55">
        <f t="shared" ref="AH16" si="163">(L16)/13</f>
        <v>0.15384615384615385</v>
      </c>
      <c r="AI16" s="57">
        <f t="shared" ref="AI16" si="164">(M16)/13</f>
        <v>0.53846153846153844</v>
      </c>
      <c r="AJ16" s="53">
        <f t="shared" ref="AJ16" si="165">(O16)/6</f>
        <v>1</v>
      </c>
      <c r="AK16" s="55">
        <f t="shared" ref="AK16" si="166">(P16)/6</f>
        <v>0</v>
      </c>
      <c r="AL16" s="73">
        <f t="shared" ref="AL16" si="167">(Q16)/6</f>
        <v>0</v>
      </c>
      <c r="AM16" s="53">
        <f t="shared" ref="AM16" si="168">(S16)/8</f>
        <v>0.875</v>
      </c>
      <c r="AN16" s="56">
        <f t="shared" ref="AN16" si="169">(T16)/8</f>
        <v>0.125</v>
      </c>
      <c r="AO16" s="73">
        <f t="shared" ref="AO16" si="170">(U16)/8</f>
        <v>0</v>
      </c>
      <c r="AP16" s="54">
        <f t="shared" ref="AP16" si="171">(W16)/7</f>
        <v>1</v>
      </c>
      <c r="AQ16" s="56">
        <f t="shared" ref="AQ16" si="172">(X16)/7</f>
        <v>0</v>
      </c>
      <c r="AR16" s="57">
        <f t="shared" ref="AR16" si="173">(Y16)/7</f>
        <v>0</v>
      </c>
      <c r="AS16" s="2"/>
    </row>
    <row r="17" spans="1:45" ht="45" customHeight="1" x14ac:dyDescent="0.2">
      <c r="B17" s="30" t="s">
        <v>19</v>
      </c>
      <c r="C17" s="64">
        <v>20</v>
      </c>
      <c r="D17" s="65">
        <v>16</v>
      </c>
      <c r="E17" s="66">
        <v>11</v>
      </c>
      <c r="F17" s="2"/>
      <c r="G17" s="28">
        <v>0</v>
      </c>
      <c r="H17" s="29">
        <v>8</v>
      </c>
      <c r="I17" s="31">
        <v>5</v>
      </c>
      <c r="K17" s="28">
        <v>4</v>
      </c>
      <c r="L17" s="29">
        <v>4</v>
      </c>
      <c r="M17" s="31">
        <v>5</v>
      </c>
      <c r="N17" s="2"/>
      <c r="O17" s="28">
        <v>5</v>
      </c>
      <c r="P17" s="29">
        <v>1</v>
      </c>
      <c r="Q17" s="31">
        <v>0</v>
      </c>
      <c r="R17" s="2"/>
      <c r="S17" s="28">
        <v>4</v>
      </c>
      <c r="T17" s="29">
        <v>3</v>
      </c>
      <c r="U17" s="31">
        <v>1</v>
      </c>
      <c r="V17" s="2"/>
      <c r="W17" s="28">
        <v>7</v>
      </c>
      <c r="X17" s="29">
        <v>0</v>
      </c>
      <c r="Y17" s="31">
        <v>0</v>
      </c>
      <c r="Z17" s="2"/>
      <c r="AA17" s="67">
        <f t="shared" ref="AA17" si="174">(C17)/47</f>
        <v>0.42553191489361702</v>
      </c>
      <c r="AB17" s="68">
        <f t="shared" ref="AB17" si="175">(D17)/47</f>
        <v>0.34042553191489361</v>
      </c>
      <c r="AC17" s="69">
        <f t="shared" ref="AC17" si="176">(E17)/47</f>
        <v>0.23404255319148937</v>
      </c>
      <c r="AD17" s="52">
        <f t="shared" ref="AD17" si="177">(G17)/13</f>
        <v>0</v>
      </c>
      <c r="AE17" s="55">
        <f t="shared" ref="AE17" si="178">(H17)/13</f>
        <v>0.61538461538461542</v>
      </c>
      <c r="AF17" s="57">
        <f t="shared" ref="AF17" si="179">(I17)/13</f>
        <v>0.38461538461538464</v>
      </c>
      <c r="AG17" s="53">
        <f t="shared" ref="AG17" si="180">(K17)/13</f>
        <v>0.30769230769230771</v>
      </c>
      <c r="AH17" s="55">
        <f t="shared" ref="AH17" si="181">(L17)/13</f>
        <v>0.30769230769230771</v>
      </c>
      <c r="AI17" s="57">
        <f t="shared" ref="AI17" si="182">(M17)/13</f>
        <v>0.38461538461538464</v>
      </c>
      <c r="AJ17" s="53">
        <f t="shared" ref="AJ17" si="183">(O17)/6</f>
        <v>0.83333333333333337</v>
      </c>
      <c r="AK17" s="55">
        <f t="shared" ref="AK17" si="184">(P17)/6</f>
        <v>0.16666666666666666</v>
      </c>
      <c r="AL17" s="73">
        <f t="shared" ref="AL17" si="185">(Q17)/6</f>
        <v>0</v>
      </c>
      <c r="AM17" s="53">
        <f t="shared" ref="AM17" si="186">(S17)/8</f>
        <v>0.5</v>
      </c>
      <c r="AN17" s="56">
        <f t="shared" ref="AN17" si="187">(T17)/8</f>
        <v>0.375</v>
      </c>
      <c r="AO17" s="73">
        <f t="shared" ref="AO17" si="188">(U17)/8</f>
        <v>0.125</v>
      </c>
      <c r="AP17" s="54">
        <f t="shared" ref="AP17" si="189">(W17)/7</f>
        <v>1</v>
      </c>
      <c r="AQ17" s="56">
        <f t="shared" ref="AQ17" si="190">(X17)/7</f>
        <v>0</v>
      </c>
      <c r="AR17" s="57">
        <f t="shared" ref="AR17" si="191">(Y17)/7</f>
        <v>0</v>
      </c>
      <c r="AS17" s="2"/>
    </row>
    <row r="18" spans="1:45" ht="45" customHeight="1" x14ac:dyDescent="0.2">
      <c r="B18" s="30" t="s">
        <v>20</v>
      </c>
      <c r="C18" s="64">
        <v>21</v>
      </c>
      <c r="D18" s="65">
        <v>13</v>
      </c>
      <c r="E18" s="66">
        <v>13</v>
      </c>
      <c r="F18" s="2"/>
      <c r="G18" s="28">
        <v>0</v>
      </c>
      <c r="H18" s="29">
        <v>4</v>
      </c>
      <c r="I18" s="31">
        <v>9</v>
      </c>
      <c r="K18" s="28">
        <v>4</v>
      </c>
      <c r="L18" s="29">
        <v>5</v>
      </c>
      <c r="M18" s="31">
        <v>4</v>
      </c>
      <c r="N18" s="2"/>
      <c r="O18" s="28">
        <v>5</v>
      </c>
      <c r="P18" s="29">
        <v>1</v>
      </c>
      <c r="Q18" s="31">
        <v>0</v>
      </c>
      <c r="R18" s="2"/>
      <c r="S18" s="28">
        <v>5</v>
      </c>
      <c r="T18" s="29">
        <v>3</v>
      </c>
      <c r="U18" s="31">
        <v>0</v>
      </c>
      <c r="V18" s="2"/>
      <c r="W18" s="28">
        <v>7</v>
      </c>
      <c r="X18" s="29">
        <v>0</v>
      </c>
      <c r="Y18" s="31">
        <v>0</v>
      </c>
      <c r="Z18" s="2"/>
      <c r="AA18" s="67">
        <f t="shared" ref="AA18" si="192">(C18)/47</f>
        <v>0.44680851063829785</v>
      </c>
      <c r="AB18" s="68">
        <f t="shared" ref="AB18" si="193">(D18)/47</f>
        <v>0.27659574468085107</v>
      </c>
      <c r="AC18" s="69">
        <f t="shared" ref="AC18" si="194">(E18)/47</f>
        <v>0.27659574468085107</v>
      </c>
      <c r="AD18" s="52">
        <f t="shared" ref="AD18" si="195">(G18)/13</f>
        <v>0</v>
      </c>
      <c r="AE18" s="55">
        <f t="shared" ref="AE18" si="196">(H18)/13</f>
        <v>0.30769230769230771</v>
      </c>
      <c r="AF18" s="57">
        <f t="shared" ref="AF18" si="197">(I18)/13</f>
        <v>0.69230769230769229</v>
      </c>
      <c r="AG18" s="53">
        <f t="shared" ref="AG18" si="198">(K18)/13</f>
        <v>0.30769230769230771</v>
      </c>
      <c r="AH18" s="55">
        <f t="shared" ref="AH18" si="199">(L18)/13</f>
        <v>0.38461538461538464</v>
      </c>
      <c r="AI18" s="57">
        <f t="shared" ref="AI18" si="200">(M18)/13</f>
        <v>0.30769230769230771</v>
      </c>
      <c r="AJ18" s="53">
        <f t="shared" ref="AJ18" si="201">(O18)/6</f>
        <v>0.83333333333333337</v>
      </c>
      <c r="AK18" s="55">
        <f t="shared" ref="AK18" si="202">(P18)/6</f>
        <v>0.16666666666666666</v>
      </c>
      <c r="AL18" s="73">
        <f t="shared" ref="AL18" si="203">(Q18)/6</f>
        <v>0</v>
      </c>
      <c r="AM18" s="53">
        <f t="shared" ref="AM18" si="204">(S18)/8</f>
        <v>0.625</v>
      </c>
      <c r="AN18" s="56">
        <f t="shared" ref="AN18" si="205">(T18)/8</f>
        <v>0.375</v>
      </c>
      <c r="AO18" s="73">
        <f t="shared" ref="AO18" si="206">(U18)/8</f>
        <v>0</v>
      </c>
      <c r="AP18" s="54">
        <f t="shared" ref="AP18" si="207">(W18)/7</f>
        <v>1</v>
      </c>
      <c r="AQ18" s="56">
        <f t="shared" ref="AQ18" si="208">(X18)/7</f>
        <v>0</v>
      </c>
      <c r="AR18" s="57">
        <f t="shared" ref="AR18" si="209">(Y18)/7</f>
        <v>0</v>
      </c>
      <c r="AS18" s="2"/>
    </row>
    <row r="19" spans="1:45" ht="45" customHeight="1" x14ac:dyDescent="0.2">
      <c r="B19" s="30" t="s">
        <v>21</v>
      </c>
      <c r="C19" s="64">
        <v>20</v>
      </c>
      <c r="D19" s="65">
        <v>14</v>
      </c>
      <c r="E19" s="66">
        <v>13</v>
      </c>
      <c r="F19" s="2"/>
      <c r="G19" s="28">
        <v>0</v>
      </c>
      <c r="H19" s="29">
        <v>7</v>
      </c>
      <c r="I19" s="31">
        <v>6</v>
      </c>
      <c r="K19" s="28">
        <v>4</v>
      </c>
      <c r="L19" s="29">
        <v>3</v>
      </c>
      <c r="M19" s="31">
        <v>6</v>
      </c>
      <c r="N19" s="2"/>
      <c r="O19" s="28">
        <v>4</v>
      </c>
      <c r="P19" s="29">
        <v>1</v>
      </c>
      <c r="Q19" s="31">
        <v>1</v>
      </c>
      <c r="R19" s="2"/>
      <c r="S19" s="28">
        <v>5</v>
      </c>
      <c r="T19" s="29">
        <v>3</v>
      </c>
      <c r="U19" s="31">
        <v>0</v>
      </c>
      <c r="V19" s="2"/>
      <c r="W19" s="28">
        <v>7</v>
      </c>
      <c r="X19" s="29">
        <v>0</v>
      </c>
      <c r="Y19" s="31">
        <v>0</v>
      </c>
      <c r="Z19" s="2"/>
      <c r="AA19" s="67">
        <f t="shared" ref="AA19" si="210">(C19)/47</f>
        <v>0.42553191489361702</v>
      </c>
      <c r="AB19" s="68">
        <f t="shared" ref="AB19" si="211">(D19)/47</f>
        <v>0.2978723404255319</v>
      </c>
      <c r="AC19" s="69">
        <f t="shared" ref="AC19" si="212">(E19)/47</f>
        <v>0.27659574468085107</v>
      </c>
      <c r="AD19" s="52">
        <f t="shared" ref="AD19" si="213">(G19)/13</f>
        <v>0</v>
      </c>
      <c r="AE19" s="55">
        <f t="shared" ref="AE19" si="214">(H19)/13</f>
        <v>0.53846153846153844</v>
      </c>
      <c r="AF19" s="57">
        <f t="shared" ref="AF19" si="215">(I19)/13</f>
        <v>0.46153846153846156</v>
      </c>
      <c r="AG19" s="53">
        <f t="shared" ref="AG19" si="216">(K19)/13</f>
        <v>0.30769230769230771</v>
      </c>
      <c r="AH19" s="55">
        <f t="shared" ref="AH19" si="217">(L19)/13</f>
        <v>0.23076923076923078</v>
      </c>
      <c r="AI19" s="57">
        <f t="shared" ref="AI19" si="218">(M19)/13</f>
        <v>0.46153846153846156</v>
      </c>
      <c r="AJ19" s="53">
        <f t="shared" ref="AJ19" si="219">(O19)/6</f>
        <v>0.66666666666666663</v>
      </c>
      <c r="AK19" s="55">
        <f t="shared" ref="AK19" si="220">(P19)/6</f>
        <v>0.16666666666666666</v>
      </c>
      <c r="AL19" s="73">
        <f t="shared" ref="AL19" si="221">(Q19)/6</f>
        <v>0.16666666666666666</v>
      </c>
      <c r="AM19" s="53">
        <f t="shared" ref="AM19" si="222">(S19)/8</f>
        <v>0.625</v>
      </c>
      <c r="AN19" s="56">
        <f t="shared" ref="AN19" si="223">(T19)/8</f>
        <v>0.375</v>
      </c>
      <c r="AO19" s="73">
        <f t="shared" ref="AO19" si="224">(U19)/8</f>
        <v>0</v>
      </c>
      <c r="AP19" s="54">
        <f t="shared" ref="AP19" si="225">(W19)/7</f>
        <v>1</v>
      </c>
      <c r="AQ19" s="56">
        <f t="shared" ref="AQ19" si="226">(X19)/7</f>
        <v>0</v>
      </c>
      <c r="AR19" s="57">
        <f t="shared" ref="AR19" si="227">(Y19)/7</f>
        <v>0</v>
      </c>
      <c r="AS19" s="2"/>
    </row>
    <row r="20" spans="1:45" ht="45" customHeight="1" x14ac:dyDescent="0.2">
      <c r="B20" s="30" t="s">
        <v>22</v>
      </c>
      <c r="C20" s="64">
        <v>21</v>
      </c>
      <c r="D20" s="65">
        <v>15</v>
      </c>
      <c r="E20" s="66">
        <v>11</v>
      </c>
      <c r="F20" s="2"/>
      <c r="G20" s="28">
        <v>0</v>
      </c>
      <c r="H20" s="29">
        <v>8</v>
      </c>
      <c r="I20" s="31">
        <v>5</v>
      </c>
      <c r="K20" s="28">
        <v>4</v>
      </c>
      <c r="L20" s="29">
        <v>3</v>
      </c>
      <c r="M20" s="31">
        <v>6</v>
      </c>
      <c r="N20" s="2"/>
      <c r="O20" s="28">
        <v>5</v>
      </c>
      <c r="P20" s="29">
        <v>1</v>
      </c>
      <c r="Q20" s="31">
        <v>0</v>
      </c>
      <c r="R20" s="2"/>
      <c r="S20" s="28">
        <v>5</v>
      </c>
      <c r="T20" s="29">
        <v>3</v>
      </c>
      <c r="U20" s="31">
        <v>0</v>
      </c>
      <c r="V20" s="2"/>
      <c r="W20" s="28">
        <v>7</v>
      </c>
      <c r="X20" s="29">
        <v>0</v>
      </c>
      <c r="Y20" s="31">
        <v>0</v>
      </c>
      <c r="Z20" s="2"/>
      <c r="AA20" s="67">
        <f t="shared" ref="AA20" si="228">(C20)/47</f>
        <v>0.44680851063829785</v>
      </c>
      <c r="AB20" s="68">
        <f t="shared" ref="AB20" si="229">(D20)/47</f>
        <v>0.31914893617021278</v>
      </c>
      <c r="AC20" s="69">
        <f t="shared" ref="AC20" si="230">(E20)/47</f>
        <v>0.23404255319148937</v>
      </c>
      <c r="AD20" s="52">
        <f t="shared" ref="AD20" si="231">(G20)/13</f>
        <v>0</v>
      </c>
      <c r="AE20" s="55">
        <f t="shared" ref="AE20" si="232">(H20)/13</f>
        <v>0.61538461538461542</v>
      </c>
      <c r="AF20" s="57">
        <f t="shared" ref="AF20" si="233">(I20)/13</f>
        <v>0.38461538461538464</v>
      </c>
      <c r="AG20" s="53">
        <f t="shared" ref="AG20" si="234">(K20)/13</f>
        <v>0.30769230769230771</v>
      </c>
      <c r="AH20" s="55">
        <f t="shared" ref="AH20" si="235">(L20)/13</f>
        <v>0.23076923076923078</v>
      </c>
      <c r="AI20" s="57">
        <f t="shared" ref="AI20" si="236">(M20)/13</f>
        <v>0.46153846153846156</v>
      </c>
      <c r="AJ20" s="53">
        <f t="shared" ref="AJ20" si="237">(O20)/6</f>
        <v>0.83333333333333337</v>
      </c>
      <c r="AK20" s="55">
        <f t="shared" ref="AK20" si="238">(P20)/6</f>
        <v>0.16666666666666666</v>
      </c>
      <c r="AL20" s="73">
        <f t="shared" ref="AL20" si="239">(Q20)/6</f>
        <v>0</v>
      </c>
      <c r="AM20" s="53">
        <f t="shared" ref="AM20" si="240">(S20)/8</f>
        <v>0.625</v>
      </c>
      <c r="AN20" s="56">
        <f t="shared" ref="AN20" si="241">(T20)/8</f>
        <v>0.375</v>
      </c>
      <c r="AO20" s="73">
        <f t="shared" ref="AO20" si="242">(U20)/8</f>
        <v>0</v>
      </c>
      <c r="AP20" s="54">
        <f t="shared" ref="AP20" si="243">(W20)/7</f>
        <v>1</v>
      </c>
      <c r="AQ20" s="56">
        <f t="shared" ref="AQ20" si="244">(X20)/7</f>
        <v>0</v>
      </c>
      <c r="AR20" s="57">
        <f t="shared" ref="AR20" si="245">(Y20)/7</f>
        <v>0</v>
      </c>
      <c r="AS20" s="2"/>
    </row>
    <row r="21" spans="1:45" ht="45" customHeight="1" x14ac:dyDescent="0.2">
      <c r="B21" s="30" t="s">
        <v>24</v>
      </c>
      <c r="C21" s="64">
        <v>19</v>
      </c>
      <c r="D21" s="65">
        <v>11</v>
      </c>
      <c r="E21" s="66">
        <v>17</v>
      </c>
      <c r="F21" s="2"/>
      <c r="G21" s="28">
        <v>0</v>
      </c>
      <c r="H21" s="29">
        <v>5</v>
      </c>
      <c r="I21" s="31">
        <v>8</v>
      </c>
      <c r="K21" s="28">
        <v>3</v>
      </c>
      <c r="L21" s="29">
        <v>2</v>
      </c>
      <c r="M21" s="31">
        <v>8</v>
      </c>
      <c r="N21" s="2"/>
      <c r="O21" s="28">
        <v>5</v>
      </c>
      <c r="P21" s="29">
        <v>1</v>
      </c>
      <c r="Q21" s="31">
        <v>0</v>
      </c>
      <c r="R21" s="2"/>
      <c r="S21" s="28">
        <v>4</v>
      </c>
      <c r="T21" s="29">
        <v>3</v>
      </c>
      <c r="U21" s="31">
        <v>1</v>
      </c>
      <c r="V21" s="2"/>
      <c r="W21" s="28">
        <v>7</v>
      </c>
      <c r="X21" s="29">
        <v>0</v>
      </c>
      <c r="Y21" s="31">
        <v>0</v>
      </c>
      <c r="Z21" s="2"/>
      <c r="AA21" s="67">
        <f t="shared" ref="AA21:AA30" si="246">(C21)/47</f>
        <v>0.40425531914893614</v>
      </c>
      <c r="AB21" s="68">
        <f t="shared" ref="AB21:AB30" si="247">(D21)/47</f>
        <v>0.23404255319148937</v>
      </c>
      <c r="AC21" s="69">
        <f t="shared" ref="AC21:AC30" si="248">(E21)/47</f>
        <v>0.36170212765957449</v>
      </c>
      <c r="AD21" s="52">
        <f t="shared" ref="AD21:AD30" si="249">(G21)/13</f>
        <v>0</v>
      </c>
      <c r="AE21" s="55">
        <f t="shared" ref="AE21:AE30" si="250">(H21)/13</f>
        <v>0.38461538461538464</v>
      </c>
      <c r="AF21" s="57">
        <f t="shared" ref="AF21:AF30" si="251">(I21)/13</f>
        <v>0.61538461538461542</v>
      </c>
      <c r="AG21" s="53">
        <f t="shared" ref="AG21:AG30" si="252">(K21)/13</f>
        <v>0.23076923076923078</v>
      </c>
      <c r="AH21" s="55">
        <f t="shared" ref="AH21:AH30" si="253">(L21)/13</f>
        <v>0.15384615384615385</v>
      </c>
      <c r="AI21" s="57">
        <f t="shared" ref="AI21:AI30" si="254">(M21)/13</f>
        <v>0.61538461538461542</v>
      </c>
      <c r="AJ21" s="53">
        <f t="shared" ref="AJ21:AJ30" si="255">(O21)/6</f>
        <v>0.83333333333333337</v>
      </c>
      <c r="AK21" s="55">
        <f t="shared" ref="AK21:AK30" si="256">(P21)/6</f>
        <v>0.16666666666666666</v>
      </c>
      <c r="AL21" s="73">
        <f t="shared" ref="AL21:AL30" si="257">(Q21)/6</f>
        <v>0</v>
      </c>
      <c r="AM21" s="53">
        <f t="shared" ref="AM21:AM30" si="258">(S21)/8</f>
        <v>0.5</v>
      </c>
      <c r="AN21" s="56">
        <f t="shared" ref="AN21:AN30" si="259">(T21)/8</f>
        <v>0.375</v>
      </c>
      <c r="AO21" s="73">
        <f t="shared" ref="AO21:AO30" si="260">(U21)/8</f>
        <v>0.125</v>
      </c>
      <c r="AP21" s="54">
        <f t="shared" ref="AP21:AP30" si="261">(W21)/7</f>
        <v>1</v>
      </c>
      <c r="AQ21" s="56">
        <f t="shared" ref="AQ21:AQ30" si="262">(X21)/7</f>
        <v>0</v>
      </c>
      <c r="AR21" s="57">
        <f t="shared" ref="AR21:AR30" si="263">(Y21)/7</f>
        <v>0</v>
      </c>
      <c r="AS21" s="2"/>
    </row>
    <row r="22" spans="1:45" ht="45" customHeight="1" x14ac:dyDescent="0.2">
      <c r="B22" s="30" t="s">
        <v>25</v>
      </c>
      <c r="C22" s="64">
        <v>21</v>
      </c>
      <c r="D22" s="65">
        <v>10</v>
      </c>
      <c r="E22" s="66">
        <v>16</v>
      </c>
      <c r="F22" s="2"/>
      <c r="G22" s="28">
        <v>0</v>
      </c>
      <c r="H22" s="29">
        <v>3</v>
      </c>
      <c r="I22" s="31">
        <v>10</v>
      </c>
      <c r="K22" s="28">
        <v>3</v>
      </c>
      <c r="L22" s="29">
        <v>4</v>
      </c>
      <c r="M22" s="31">
        <v>6</v>
      </c>
      <c r="N22" s="2"/>
      <c r="O22" s="28">
        <v>6</v>
      </c>
      <c r="P22" s="29">
        <v>0</v>
      </c>
      <c r="Q22" s="31">
        <v>0</v>
      </c>
      <c r="R22" s="2"/>
      <c r="S22" s="28">
        <v>5</v>
      </c>
      <c r="T22" s="29">
        <v>3</v>
      </c>
      <c r="U22" s="31">
        <v>0</v>
      </c>
      <c r="V22" s="2"/>
      <c r="W22" s="28">
        <v>7</v>
      </c>
      <c r="X22" s="29">
        <v>0</v>
      </c>
      <c r="Y22" s="31">
        <v>0</v>
      </c>
      <c r="Z22" s="2"/>
      <c r="AA22" s="67">
        <f t="shared" si="246"/>
        <v>0.44680851063829785</v>
      </c>
      <c r="AB22" s="68">
        <f t="shared" si="247"/>
        <v>0.21276595744680851</v>
      </c>
      <c r="AC22" s="69">
        <f t="shared" si="248"/>
        <v>0.34042553191489361</v>
      </c>
      <c r="AD22" s="52">
        <f t="shared" si="249"/>
        <v>0</v>
      </c>
      <c r="AE22" s="55">
        <f t="shared" si="250"/>
        <v>0.23076923076923078</v>
      </c>
      <c r="AF22" s="57">
        <f t="shared" si="251"/>
        <v>0.76923076923076927</v>
      </c>
      <c r="AG22" s="53">
        <f t="shared" si="252"/>
        <v>0.23076923076923078</v>
      </c>
      <c r="AH22" s="55">
        <f t="shared" si="253"/>
        <v>0.30769230769230771</v>
      </c>
      <c r="AI22" s="57">
        <f t="shared" si="254"/>
        <v>0.46153846153846156</v>
      </c>
      <c r="AJ22" s="53">
        <f t="shared" si="255"/>
        <v>1</v>
      </c>
      <c r="AK22" s="55">
        <f t="shared" si="256"/>
        <v>0</v>
      </c>
      <c r="AL22" s="73">
        <f t="shared" si="257"/>
        <v>0</v>
      </c>
      <c r="AM22" s="53">
        <f t="shared" si="258"/>
        <v>0.625</v>
      </c>
      <c r="AN22" s="56">
        <f t="shared" si="259"/>
        <v>0.375</v>
      </c>
      <c r="AO22" s="73">
        <f t="shared" si="260"/>
        <v>0</v>
      </c>
      <c r="AP22" s="54">
        <f t="shared" si="261"/>
        <v>1</v>
      </c>
      <c r="AQ22" s="56">
        <f t="shared" si="262"/>
        <v>0</v>
      </c>
      <c r="AR22" s="57">
        <f t="shared" si="263"/>
        <v>0</v>
      </c>
      <c r="AS22" s="2"/>
    </row>
    <row r="23" spans="1:45" ht="45" customHeight="1" x14ac:dyDescent="0.2">
      <c r="B23" s="32" t="s">
        <v>23</v>
      </c>
      <c r="C23" s="64">
        <v>21</v>
      </c>
      <c r="D23" s="65">
        <v>15</v>
      </c>
      <c r="E23" s="66">
        <v>11</v>
      </c>
      <c r="F23" s="2"/>
      <c r="G23" s="28">
        <v>0</v>
      </c>
      <c r="H23" s="29">
        <v>7</v>
      </c>
      <c r="I23" s="31">
        <v>6</v>
      </c>
      <c r="K23" s="28">
        <v>4</v>
      </c>
      <c r="L23" s="29">
        <v>4</v>
      </c>
      <c r="M23" s="31">
        <v>5</v>
      </c>
      <c r="N23" s="2"/>
      <c r="O23" s="28">
        <v>5</v>
      </c>
      <c r="P23" s="29">
        <v>1</v>
      </c>
      <c r="Q23" s="31">
        <v>0</v>
      </c>
      <c r="R23" s="2"/>
      <c r="S23" s="28">
        <v>5</v>
      </c>
      <c r="T23" s="29">
        <v>3</v>
      </c>
      <c r="U23" s="31">
        <v>0</v>
      </c>
      <c r="V23" s="2"/>
      <c r="W23" s="28">
        <v>7</v>
      </c>
      <c r="X23" s="29">
        <v>0</v>
      </c>
      <c r="Y23" s="31">
        <v>0</v>
      </c>
      <c r="Z23" s="2"/>
      <c r="AA23" s="67">
        <f t="shared" si="246"/>
        <v>0.44680851063829785</v>
      </c>
      <c r="AB23" s="68">
        <f t="shared" si="247"/>
        <v>0.31914893617021278</v>
      </c>
      <c r="AC23" s="69">
        <f t="shared" si="248"/>
        <v>0.23404255319148937</v>
      </c>
      <c r="AD23" s="52">
        <f t="shared" si="249"/>
        <v>0</v>
      </c>
      <c r="AE23" s="55">
        <f t="shared" si="250"/>
        <v>0.53846153846153844</v>
      </c>
      <c r="AF23" s="57">
        <f t="shared" si="251"/>
        <v>0.46153846153846156</v>
      </c>
      <c r="AG23" s="53">
        <f t="shared" si="252"/>
        <v>0.30769230769230771</v>
      </c>
      <c r="AH23" s="55">
        <f t="shared" si="253"/>
        <v>0.30769230769230771</v>
      </c>
      <c r="AI23" s="57">
        <f t="shared" si="254"/>
        <v>0.38461538461538464</v>
      </c>
      <c r="AJ23" s="53">
        <f t="shared" si="255"/>
        <v>0.83333333333333337</v>
      </c>
      <c r="AK23" s="55">
        <f t="shared" si="256"/>
        <v>0.16666666666666666</v>
      </c>
      <c r="AL23" s="73">
        <f t="shared" si="257"/>
        <v>0</v>
      </c>
      <c r="AM23" s="53">
        <f t="shared" si="258"/>
        <v>0.625</v>
      </c>
      <c r="AN23" s="56">
        <f t="shared" si="259"/>
        <v>0.375</v>
      </c>
      <c r="AO23" s="73">
        <f t="shared" si="260"/>
        <v>0</v>
      </c>
      <c r="AP23" s="54">
        <f t="shared" si="261"/>
        <v>1</v>
      </c>
      <c r="AQ23" s="56">
        <f t="shared" si="262"/>
        <v>0</v>
      </c>
      <c r="AR23" s="57">
        <f t="shared" si="263"/>
        <v>0</v>
      </c>
      <c r="AS23" s="2"/>
    </row>
    <row r="24" spans="1:45" ht="45" customHeight="1" x14ac:dyDescent="0.2">
      <c r="B24" s="30" t="s">
        <v>27</v>
      </c>
      <c r="C24" s="64">
        <v>21</v>
      </c>
      <c r="D24" s="65">
        <v>19</v>
      </c>
      <c r="E24" s="66">
        <v>7</v>
      </c>
      <c r="F24" s="2"/>
      <c r="G24" s="28">
        <v>0</v>
      </c>
      <c r="H24" s="29">
        <v>12</v>
      </c>
      <c r="I24" s="31">
        <v>1</v>
      </c>
      <c r="K24" s="28">
        <v>3</v>
      </c>
      <c r="L24" s="29">
        <v>4</v>
      </c>
      <c r="M24" s="31">
        <v>6</v>
      </c>
      <c r="N24" s="2"/>
      <c r="O24" s="28">
        <v>6</v>
      </c>
      <c r="P24" s="29">
        <v>0</v>
      </c>
      <c r="Q24" s="31">
        <v>0</v>
      </c>
      <c r="R24" s="2"/>
      <c r="S24" s="28">
        <v>5</v>
      </c>
      <c r="T24" s="29">
        <v>3</v>
      </c>
      <c r="U24" s="31">
        <v>0</v>
      </c>
      <c r="V24" s="2"/>
      <c r="W24" s="28">
        <v>7</v>
      </c>
      <c r="X24" s="29">
        <v>0</v>
      </c>
      <c r="Y24" s="31">
        <v>0</v>
      </c>
      <c r="Z24" s="2"/>
      <c r="AA24" s="67">
        <f t="shared" si="246"/>
        <v>0.44680851063829785</v>
      </c>
      <c r="AB24" s="68">
        <f t="shared" si="247"/>
        <v>0.40425531914893614</v>
      </c>
      <c r="AC24" s="69">
        <f t="shared" si="248"/>
        <v>0.14893617021276595</v>
      </c>
      <c r="AD24" s="52">
        <f t="shared" si="249"/>
        <v>0</v>
      </c>
      <c r="AE24" s="55">
        <f t="shared" si="250"/>
        <v>0.92307692307692313</v>
      </c>
      <c r="AF24" s="57">
        <f t="shared" si="251"/>
        <v>7.6923076923076927E-2</v>
      </c>
      <c r="AG24" s="53">
        <f t="shared" si="252"/>
        <v>0.23076923076923078</v>
      </c>
      <c r="AH24" s="55">
        <f t="shared" si="253"/>
        <v>0.30769230769230771</v>
      </c>
      <c r="AI24" s="57">
        <f t="shared" si="254"/>
        <v>0.46153846153846156</v>
      </c>
      <c r="AJ24" s="53">
        <f t="shared" si="255"/>
        <v>1</v>
      </c>
      <c r="AK24" s="55">
        <f t="shared" si="256"/>
        <v>0</v>
      </c>
      <c r="AL24" s="73">
        <f t="shared" si="257"/>
        <v>0</v>
      </c>
      <c r="AM24" s="53">
        <f t="shared" si="258"/>
        <v>0.625</v>
      </c>
      <c r="AN24" s="56">
        <f t="shared" si="259"/>
        <v>0.375</v>
      </c>
      <c r="AO24" s="73">
        <f t="shared" si="260"/>
        <v>0</v>
      </c>
      <c r="AP24" s="54">
        <f t="shared" si="261"/>
        <v>1</v>
      </c>
      <c r="AQ24" s="56">
        <f t="shared" si="262"/>
        <v>0</v>
      </c>
      <c r="AR24" s="57">
        <f t="shared" si="263"/>
        <v>0</v>
      </c>
      <c r="AS24" s="2"/>
    </row>
    <row r="25" spans="1:45" ht="45" customHeight="1" x14ac:dyDescent="0.2">
      <c r="B25" s="30" t="s">
        <v>28</v>
      </c>
      <c r="C25" s="64">
        <v>22</v>
      </c>
      <c r="D25" s="65">
        <v>12</v>
      </c>
      <c r="E25" s="66">
        <v>13</v>
      </c>
      <c r="F25" s="2"/>
      <c r="G25" s="28">
        <v>1</v>
      </c>
      <c r="H25" s="29">
        <v>6</v>
      </c>
      <c r="I25" s="31">
        <v>6</v>
      </c>
      <c r="K25" s="28">
        <v>3</v>
      </c>
      <c r="L25" s="29">
        <v>3</v>
      </c>
      <c r="M25" s="31">
        <v>7</v>
      </c>
      <c r="N25" s="2"/>
      <c r="O25" s="28">
        <v>6</v>
      </c>
      <c r="P25" s="29">
        <v>0</v>
      </c>
      <c r="Q25" s="31">
        <v>0</v>
      </c>
      <c r="R25" s="2"/>
      <c r="S25" s="28">
        <v>5</v>
      </c>
      <c r="T25" s="29">
        <v>3</v>
      </c>
      <c r="U25" s="31">
        <v>0</v>
      </c>
      <c r="V25" s="2"/>
      <c r="W25" s="28">
        <v>7</v>
      </c>
      <c r="X25" s="29">
        <v>0</v>
      </c>
      <c r="Y25" s="31">
        <v>0</v>
      </c>
      <c r="Z25" s="2"/>
      <c r="AA25" s="67">
        <f t="shared" si="246"/>
        <v>0.46808510638297873</v>
      </c>
      <c r="AB25" s="68">
        <f t="shared" si="247"/>
        <v>0.25531914893617019</v>
      </c>
      <c r="AC25" s="69">
        <f t="shared" si="248"/>
        <v>0.27659574468085107</v>
      </c>
      <c r="AD25" s="52">
        <f t="shared" si="249"/>
        <v>7.6923076923076927E-2</v>
      </c>
      <c r="AE25" s="55">
        <f t="shared" si="250"/>
        <v>0.46153846153846156</v>
      </c>
      <c r="AF25" s="57">
        <f t="shared" si="251"/>
        <v>0.46153846153846156</v>
      </c>
      <c r="AG25" s="53">
        <f t="shared" si="252"/>
        <v>0.23076923076923078</v>
      </c>
      <c r="AH25" s="55">
        <f t="shared" si="253"/>
        <v>0.23076923076923078</v>
      </c>
      <c r="AI25" s="57">
        <f t="shared" si="254"/>
        <v>0.53846153846153844</v>
      </c>
      <c r="AJ25" s="53">
        <f t="shared" si="255"/>
        <v>1</v>
      </c>
      <c r="AK25" s="55">
        <f t="shared" si="256"/>
        <v>0</v>
      </c>
      <c r="AL25" s="73">
        <f t="shared" si="257"/>
        <v>0</v>
      </c>
      <c r="AM25" s="53">
        <f t="shared" si="258"/>
        <v>0.625</v>
      </c>
      <c r="AN25" s="56">
        <f t="shared" si="259"/>
        <v>0.375</v>
      </c>
      <c r="AO25" s="73">
        <f t="shared" si="260"/>
        <v>0</v>
      </c>
      <c r="AP25" s="54">
        <f t="shared" si="261"/>
        <v>1</v>
      </c>
      <c r="AQ25" s="56">
        <f t="shared" si="262"/>
        <v>0</v>
      </c>
      <c r="AR25" s="57">
        <f t="shared" si="263"/>
        <v>0</v>
      </c>
      <c r="AS25" s="2"/>
    </row>
    <row r="26" spans="1:45" ht="45" customHeight="1" x14ac:dyDescent="0.2">
      <c r="B26" s="30" t="s">
        <v>29</v>
      </c>
      <c r="C26" s="64">
        <v>19</v>
      </c>
      <c r="D26" s="65">
        <v>9</v>
      </c>
      <c r="E26" s="66">
        <v>19</v>
      </c>
      <c r="F26" s="2"/>
      <c r="G26" s="28">
        <v>0</v>
      </c>
      <c r="H26" s="29">
        <v>6</v>
      </c>
      <c r="I26" s="31">
        <v>7</v>
      </c>
      <c r="K26" s="28">
        <v>0</v>
      </c>
      <c r="L26" s="29">
        <v>1</v>
      </c>
      <c r="M26" s="31">
        <v>12</v>
      </c>
      <c r="N26" s="2"/>
      <c r="O26" s="28">
        <v>6</v>
      </c>
      <c r="P26" s="29">
        <v>0</v>
      </c>
      <c r="Q26" s="31">
        <v>0</v>
      </c>
      <c r="R26" s="2"/>
      <c r="S26" s="28">
        <v>6</v>
      </c>
      <c r="T26" s="29">
        <v>2</v>
      </c>
      <c r="U26" s="31">
        <v>0</v>
      </c>
      <c r="V26" s="2"/>
      <c r="W26" s="28">
        <v>7</v>
      </c>
      <c r="X26" s="29">
        <v>0</v>
      </c>
      <c r="Y26" s="31">
        <v>0</v>
      </c>
      <c r="Z26" s="2"/>
      <c r="AA26" s="67">
        <f t="shared" si="246"/>
        <v>0.40425531914893614</v>
      </c>
      <c r="AB26" s="68">
        <f t="shared" si="247"/>
        <v>0.19148936170212766</v>
      </c>
      <c r="AC26" s="69">
        <f t="shared" si="248"/>
        <v>0.40425531914893614</v>
      </c>
      <c r="AD26" s="52">
        <f t="shared" si="249"/>
        <v>0</v>
      </c>
      <c r="AE26" s="55">
        <f t="shared" si="250"/>
        <v>0.46153846153846156</v>
      </c>
      <c r="AF26" s="57">
        <f t="shared" si="251"/>
        <v>0.53846153846153844</v>
      </c>
      <c r="AG26" s="53">
        <f t="shared" si="252"/>
        <v>0</v>
      </c>
      <c r="AH26" s="55">
        <f t="shared" si="253"/>
        <v>7.6923076923076927E-2</v>
      </c>
      <c r="AI26" s="57">
        <f t="shared" si="254"/>
        <v>0.92307692307692313</v>
      </c>
      <c r="AJ26" s="53">
        <f t="shared" si="255"/>
        <v>1</v>
      </c>
      <c r="AK26" s="55">
        <f t="shared" si="256"/>
        <v>0</v>
      </c>
      <c r="AL26" s="73">
        <f t="shared" si="257"/>
        <v>0</v>
      </c>
      <c r="AM26" s="53">
        <f t="shared" si="258"/>
        <v>0.75</v>
      </c>
      <c r="AN26" s="56">
        <f t="shared" si="259"/>
        <v>0.25</v>
      </c>
      <c r="AO26" s="73">
        <f t="shared" si="260"/>
        <v>0</v>
      </c>
      <c r="AP26" s="54">
        <f t="shared" si="261"/>
        <v>1</v>
      </c>
      <c r="AQ26" s="56">
        <f t="shared" si="262"/>
        <v>0</v>
      </c>
      <c r="AR26" s="57">
        <f t="shared" si="263"/>
        <v>0</v>
      </c>
      <c r="AS26" s="2"/>
    </row>
    <row r="27" spans="1:45" ht="45" customHeight="1" x14ac:dyDescent="0.2">
      <c r="B27" s="32" t="s">
        <v>30</v>
      </c>
      <c r="C27" s="64">
        <v>18</v>
      </c>
      <c r="D27" s="65">
        <v>15</v>
      </c>
      <c r="E27" s="66">
        <v>14</v>
      </c>
      <c r="F27" s="2"/>
      <c r="G27" s="28">
        <v>0</v>
      </c>
      <c r="H27" s="29">
        <v>7</v>
      </c>
      <c r="I27" s="31">
        <v>6</v>
      </c>
      <c r="K27" s="28">
        <v>0</v>
      </c>
      <c r="L27" s="29">
        <v>6</v>
      </c>
      <c r="M27" s="31">
        <v>7</v>
      </c>
      <c r="N27" s="2"/>
      <c r="O27" s="28">
        <v>6</v>
      </c>
      <c r="P27" s="29">
        <v>0</v>
      </c>
      <c r="Q27" s="31">
        <v>0</v>
      </c>
      <c r="R27" s="2"/>
      <c r="S27" s="28">
        <v>5</v>
      </c>
      <c r="T27" s="29">
        <v>2</v>
      </c>
      <c r="U27" s="31">
        <v>1</v>
      </c>
      <c r="V27" s="2"/>
      <c r="W27" s="28">
        <v>7</v>
      </c>
      <c r="X27" s="29">
        <v>0</v>
      </c>
      <c r="Y27" s="31">
        <v>0</v>
      </c>
      <c r="Z27" s="2"/>
      <c r="AA27" s="67">
        <f t="shared" si="246"/>
        <v>0.38297872340425532</v>
      </c>
      <c r="AB27" s="68">
        <f t="shared" si="247"/>
        <v>0.31914893617021278</v>
      </c>
      <c r="AC27" s="69">
        <f t="shared" si="248"/>
        <v>0.2978723404255319</v>
      </c>
      <c r="AD27" s="52">
        <f t="shared" si="249"/>
        <v>0</v>
      </c>
      <c r="AE27" s="55">
        <f t="shared" si="250"/>
        <v>0.53846153846153844</v>
      </c>
      <c r="AF27" s="57">
        <f t="shared" si="251"/>
        <v>0.46153846153846156</v>
      </c>
      <c r="AG27" s="53">
        <f t="shared" si="252"/>
        <v>0</v>
      </c>
      <c r="AH27" s="55">
        <f t="shared" si="253"/>
        <v>0.46153846153846156</v>
      </c>
      <c r="AI27" s="57">
        <f t="shared" si="254"/>
        <v>0.53846153846153844</v>
      </c>
      <c r="AJ27" s="53">
        <f t="shared" si="255"/>
        <v>1</v>
      </c>
      <c r="AK27" s="55">
        <f t="shared" si="256"/>
        <v>0</v>
      </c>
      <c r="AL27" s="73">
        <f t="shared" si="257"/>
        <v>0</v>
      </c>
      <c r="AM27" s="53">
        <f t="shared" si="258"/>
        <v>0.625</v>
      </c>
      <c r="AN27" s="56">
        <f t="shared" si="259"/>
        <v>0.25</v>
      </c>
      <c r="AO27" s="73">
        <f t="shared" si="260"/>
        <v>0.125</v>
      </c>
      <c r="AP27" s="54">
        <f t="shared" si="261"/>
        <v>1</v>
      </c>
      <c r="AQ27" s="56">
        <f t="shared" si="262"/>
        <v>0</v>
      </c>
      <c r="AR27" s="57">
        <f t="shared" si="263"/>
        <v>0</v>
      </c>
      <c r="AS27" s="2"/>
    </row>
    <row r="28" spans="1:45" ht="45" customHeight="1" x14ac:dyDescent="0.2">
      <c r="B28" s="30" t="s">
        <v>31</v>
      </c>
      <c r="C28" s="64">
        <v>18</v>
      </c>
      <c r="D28" s="65">
        <v>7</v>
      </c>
      <c r="E28" s="66">
        <v>21</v>
      </c>
      <c r="F28" s="2"/>
      <c r="G28" s="28">
        <v>0</v>
      </c>
      <c r="H28" s="29">
        <v>3</v>
      </c>
      <c r="I28" s="31">
        <v>9</v>
      </c>
      <c r="K28" s="28">
        <v>0</v>
      </c>
      <c r="L28" s="29">
        <v>3</v>
      </c>
      <c r="M28" s="31">
        <v>10</v>
      </c>
      <c r="N28" s="2"/>
      <c r="O28" s="28">
        <v>5</v>
      </c>
      <c r="P28" s="29">
        <v>0</v>
      </c>
      <c r="Q28" s="31">
        <v>1</v>
      </c>
      <c r="R28" s="2"/>
      <c r="S28" s="28">
        <v>6</v>
      </c>
      <c r="T28" s="29">
        <v>1</v>
      </c>
      <c r="U28" s="31">
        <v>1</v>
      </c>
      <c r="V28" s="2"/>
      <c r="W28" s="28">
        <v>7</v>
      </c>
      <c r="X28" s="29">
        <v>0</v>
      </c>
      <c r="Y28" s="31">
        <v>0</v>
      </c>
      <c r="Z28" s="2"/>
      <c r="AA28" s="67">
        <f>(C28)/46</f>
        <v>0.39130434782608697</v>
      </c>
      <c r="AB28" s="68">
        <f>(D28)/46</f>
        <v>0.15217391304347827</v>
      </c>
      <c r="AC28" s="69">
        <f>(E28)/46</f>
        <v>0.45652173913043476</v>
      </c>
      <c r="AD28" s="52">
        <f>(G28)/12</f>
        <v>0</v>
      </c>
      <c r="AE28" s="55">
        <f>(H28)/12</f>
        <v>0.25</v>
      </c>
      <c r="AF28" s="57">
        <f>(I28)/12</f>
        <v>0.75</v>
      </c>
      <c r="AG28" s="53">
        <f t="shared" si="252"/>
        <v>0</v>
      </c>
      <c r="AH28" s="55">
        <f t="shared" si="253"/>
        <v>0.23076923076923078</v>
      </c>
      <c r="AI28" s="57">
        <f t="shared" si="254"/>
        <v>0.76923076923076927</v>
      </c>
      <c r="AJ28" s="53">
        <f t="shared" si="255"/>
        <v>0.83333333333333337</v>
      </c>
      <c r="AK28" s="55">
        <f t="shared" si="256"/>
        <v>0</v>
      </c>
      <c r="AL28" s="73">
        <f t="shared" si="257"/>
        <v>0.16666666666666666</v>
      </c>
      <c r="AM28" s="53">
        <f t="shared" si="258"/>
        <v>0.75</v>
      </c>
      <c r="AN28" s="56">
        <f t="shared" si="259"/>
        <v>0.125</v>
      </c>
      <c r="AO28" s="73">
        <f t="shared" si="260"/>
        <v>0.125</v>
      </c>
      <c r="AP28" s="54">
        <f t="shared" si="261"/>
        <v>1</v>
      </c>
      <c r="AQ28" s="56">
        <f t="shared" si="262"/>
        <v>0</v>
      </c>
      <c r="AR28" s="57">
        <f t="shared" si="263"/>
        <v>0</v>
      </c>
      <c r="AS28" s="2"/>
    </row>
    <row r="29" spans="1:45" ht="45" customHeight="1" x14ac:dyDescent="0.2">
      <c r="B29" s="30" t="s">
        <v>32</v>
      </c>
      <c r="C29" s="64">
        <v>19</v>
      </c>
      <c r="D29" s="65">
        <v>16</v>
      </c>
      <c r="E29" s="66">
        <v>12</v>
      </c>
      <c r="F29" s="2"/>
      <c r="G29" s="28">
        <v>0</v>
      </c>
      <c r="H29" s="29">
        <v>7</v>
      </c>
      <c r="I29" s="31">
        <v>6</v>
      </c>
      <c r="K29" s="28">
        <v>0</v>
      </c>
      <c r="L29" s="29">
        <v>7</v>
      </c>
      <c r="M29" s="31">
        <v>6</v>
      </c>
      <c r="N29" s="2"/>
      <c r="O29" s="28">
        <v>6</v>
      </c>
      <c r="P29" s="29">
        <v>0</v>
      </c>
      <c r="Q29" s="31">
        <v>0</v>
      </c>
      <c r="R29" s="2"/>
      <c r="S29" s="28">
        <v>6</v>
      </c>
      <c r="T29" s="29">
        <v>2</v>
      </c>
      <c r="U29" s="31">
        <v>0</v>
      </c>
      <c r="V29" s="2"/>
      <c r="W29" s="28">
        <v>7</v>
      </c>
      <c r="X29" s="29">
        <v>0</v>
      </c>
      <c r="Y29" s="31">
        <v>0</v>
      </c>
      <c r="Z29" s="2"/>
      <c r="AA29" s="67">
        <f t="shared" si="246"/>
        <v>0.40425531914893614</v>
      </c>
      <c r="AB29" s="68">
        <f t="shared" si="247"/>
        <v>0.34042553191489361</v>
      </c>
      <c r="AC29" s="69">
        <f t="shared" si="248"/>
        <v>0.25531914893617019</v>
      </c>
      <c r="AD29" s="52">
        <f t="shared" si="249"/>
        <v>0</v>
      </c>
      <c r="AE29" s="55">
        <f t="shared" si="250"/>
        <v>0.53846153846153844</v>
      </c>
      <c r="AF29" s="57">
        <f t="shared" si="251"/>
        <v>0.46153846153846156</v>
      </c>
      <c r="AG29" s="53">
        <f t="shared" si="252"/>
        <v>0</v>
      </c>
      <c r="AH29" s="55">
        <f t="shared" si="253"/>
        <v>0.53846153846153844</v>
      </c>
      <c r="AI29" s="57">
        <f t="shared" si="254"/>
        <v>0.46153846153846156</v>
      </c>
      <c r="AJ29" s="53">
        <f t="shared" si="255"/>
        <v>1</v>
      </c>
      <c r="AK29" s="55">
        <f t="shared" si="256"/>
        <v>0</v>
      </c>
      <c r="AL29" s="73">
        <f t="shared" si="257"/>
        <v>0</v>
      </c>
      <c r="AM29" s="53">
        <f t="shared" si="258"/>
        <v>0.75</v>
      </c>
      <c r="AN29" s="56">
        <f t="shared" si="259"/>
        <v>0.25</v>
      </c>
      <c r="AO29" s="73">
        <f t="shared" si="260"/>
        <v>0</v>
      </c>
      <c r="AP29" s="54">
        <f t="shared" si="261"/>
        <v>1</v>
      </c>
      <c r="AQ29" s="56">
        <f t="shared" si="262"/>
        <v>0</v>
      </c>
      <c r="AR29" s="57">
        <f t="shared" si="263"/>
        <v>0</v>
      </c>
      <c r="AS29" s="2"/>
    </row>
    <row r="30" spans="1:45" ht="45" customHeight="1" x14ac:dyDescent="0.2">
      <c r="B30" s="30" t="s">
        <v>33</v>
      </c>
      <c r="C30" s="64">
        <v>20</v>
      </c>
      <c r="D30" s="65">
        <v>10</v>
      </c>
      <c r="E30" s="66">
        <v>17</v>
      </c>
      <c r="F30" s="2"/>
      <c r="G30" s="28">
        <v>0</v>
      </c>
      <c r="H30" s="29">
        <v>6</v>
      </c>
      <c r="I30" s="31">
        <v>7</v>
      </c>
      <c r="K30" s="28">
        <v>1</v>
      </c>
      <c r="L30" s="29">
        <v>2</v>
      </c>
      <c r="M30" s="31">
        <v>10</v>
      </c>
      <c r="N30" s="2"/>
      <c r="O30" s="28">
        <v>6</v>
      </c>
      <c r="P30" s="29">
        <v>0</v>
      </c>
      <c r="Q30" s="31">
        <v>0</v>
      </c>
      <c r="R30" s="2"/>
      <c r="S30" s="28">
        <v>6</v>
      </c>
      <c r="T30" s="29">
        <v>2</v>
      </c>
      <c r="U30" s="31">
        <v>0</v>
      </c>
      <c r="V30" s="2"/>
      <c r="W30" s="28">
        <v>7</v>
      </c>
      <c r="X30" s="29">
        <v>0</v>
      </c>
      <c r="Y30" s="31">
        <v>0</v>
      </c>
      <c r="Z30" s="2"/>
      <c r="AA30" s="67">
        <f t="shared" si="246"/>
        <v>0.42553191489361702</v>
      </c>
      <c r="AB30" s="68">
        <f t="shared" si="247"/>
        <v>0.21276595744680851</v>
      </c>
      <c r="AC30" s="69">
        <f t="shared" si="248"/>
        <v>0.36170212765957449</v>
      </c>
      <c r="AD30" s="52">
        <f t="shared" si="249"/>
        <v>0</v>
      </c>
      <c r="AE30" s="55">
        <f t="shared" si="250"/>
        <v>0.46153846153846156</v>
      </c>
      <c r="AF30" s="57">
        <f t="shared" si="251"/>
        <v>0.53846153846153844</v>
      </c>
      <c r="AG30" s="53">
        <f t="shared" si="252"/>
        <v>7.6923076923076927E-2</v>
      </c>
      <c r="AH30" s="55">
        <f t="shared" si="253"/>
        <v>0.15384615384615385</v>
      </c>
      <c r="AI30" s="57">
        <f t="shared" si="254"/>
        <v>0.76923076923076927</v>
      </c>
      <c r="AJ30" s="53">
        <f t="shared" si="255"/>
        <v>1</v>
      </c>
      <c r="AK30" s="55">
        <f t="shared" si="256"/>
        <v>0</v>
      </c>
      <c r="AL30" s="73">
        <f t="shared" si="257"/>
        <v>0</v>
      </c>
      <c r="AM30" s="53">
        <f t="shared" si="258"/>
        <v>0.75</v>
      </c>
      <c r="AN30" s="56">
        <f t="shared" si="259"/>
        <v>0.25</v>
      </c>
      <c r="AO30" s="73">
        <f t="shared" si="260"/>
        <v>0</v>
      </c>
      <c r="AP30" s="54">
        <f t="shared" si="261"/>
        <v>1</v>
      </c>
      <c r="AQ30" s="56">
        <f t="shared" si="262"/>
        <v>0</v>
      </c>
      <c r="AR30" s="57">
        <f t="shared" si="263"/>
        <v>0</v>
      </c>
      <c r="AS30" s="2"/>
    </row>
    <row r="31" spans="1:45" ht="45" customHeight="1" thickBot="1" x14ac:dyDescent="0.25">
      <c r="B31" s="30" t="s">
        <v>46</v>
      </c>
      <c r="C31" s="64">
        <v>21</v>
      </c>
      <c r="D31" s="65">
        <v>8</v>
      </c>
      <c r="E31" s="66">
        <v>18</v>
      </c>
      <c r="F31" s="2"/>
      <c r="G31" s="28">
        <v>0</v>
      </c>
      <c r="H31" s="29">
        <v>6</v>
      </c>
      <c r="I31" s="31">
        <v>7</v>
      </c>
      <c r="K31" s="28">
        <v>2</v>
      </c>
      <c r="L31" s="29">
        <v>1</v>
      </c>
      <c r="M31" s="31">
        <v>10</v>
      </c>
      <c r="N31" s="2"/>
      <c r="O31" s="28">
        <v>6</v>
      </c>
      <c r="P31" s="29">
        <v>0</v>
      </c>
      <c r="Q31" s="31">
        <v>0</v>
      </c>
      <c r="R31" s="2"/>
      <c r="S31" s="28">
        <v>6</v>
      </c>
      <c r="T31" s="29">
        <v>1</v>
      </c>
      <c r="U31" s="31">
        <v>1</v>
      </c>
      <c r="V31" s="2"/>
      <c r="W31" s="28">
        <v>7</v>
      </c>
      <c r="X31" s="29">
        <v>0</v>
      </c>
      <c r="Y31" s="31">
        <v>0</v>
      </c>
      <c r="Z31" s="2"/>
      <c r="AA31" s="67">
        <f t="shared" ref="AA31" si="264">(C31)/47</f>
        <v>0.44680851063829785</v>
      </c>
      <c r="AB31" s="68">
        <f t="shared" ref="AB31" si="265">(D31)/47</f>
        <v>0.1702127659574468</v>
      </c>
      <c r="AC31" s="69">
        <f t="shared" ref="AC31" si="266">(E31)/47</f>
        <v>0.38297872340425532</v>
      </c>
      <c r="AD31" s="52">
        <f t="shared" ref="AD31" si="267">(G31)/13</f>
        <v>0</v>
      </c>
      <c r="AE31" s="55">
        <f t="shared" ref="AE31" si="268">(H31)/13</f>
        <v>0.46153846153846156</v>
      </c>
      <c r="AF31" s="57">
        <f t="shared" ref="AF31" si="269">(I31)/13</f>
        <v>0.53846153846153844</v>
      </c>
      <c r="AG31" s="53">
        <f t="shared" ref="AG31" si="270">(K31)/13</f>
        <v>0.15384615384615385</v>
      </c>
      <c r="AH31" s="55">
        <f t="shared" ref="AH31" si="271">(L31)/13</f>
        <v>7.6923076923076927E-2</v>
      </c>
      <c r="AI31" s="57">
        <f t="shared" ref="AI31" si="272">(M31)/13</f>
        <v>0.76923076923076927</v>
      </c>
      <c r="AJ31" s="53">
        <f t="shared" ref="AJ31" si="273">(O31)/6</f>
        <v>1</v>
      </c>
      <c r="AK31" s="55">
        <f t="shared" ref="AK31" si="274">(P31)/6</f>
        <v>0</v>
      </c>
      <c r="AL31" s="73">
        <f t="shared" ref="AL31" si="275">(Q31)/6</f>
        <v>0</v>
      </c>
      <c r="AM31" s="53">
        <f t="shared" ref="AM31" si="276">(S31)/8</f>
        <v>0.75</v>
      </c>
      <c r="AN31" s="56">
        <f t="shared" ref="AN31" si="277">(T31)/8</f>
        <v>0.125</v>
      </c>
      <c r="AO31" s="73">
        <f t="shared" ref="AO31" si="278">(U31)/8</f>
        <v>0.125</v>
      </c>
      <c r="AP31" s="54">
        <f t="shared" ref="AP31" si="279">(W31)/7</f>
        <v>1</v>
      </c>
      <c r="AQ31" s="56">
        <f t="shared" ref="AQ31" si="280">(X31)/7</f>
        <v>0</v>
      </c>
      <c r="AR31" s="57">
        <f t="shared" ref="AR31" si="281">(Y31)/7</f>
        <v>0</v>
      </c>
      <c r="AS31" s="2"/>
    </row>
    <row r="32" spans="1:45" s="8" customFormat="1" ht="60" customHeight="1" thickTop="1" thickBot="1" x14ac:dyDescent="0.25">
      <c r="A32" s="7"/>
      <c r="B32" s="15" t="s">
        <v>2</v>
      </c>
      <c r="C32" s="16">
        <f>SUM(C4:C31)</f>
        <v>628</v>
      </c>
      <c r="D32" s="17">
        <f>SUM(D4:D31)</f>
        <v>317</v>
      </c>
      <c r="E32" s="18">
        <f>SUM(E4:E31)</f>
        <v>367</v>
      </c>
      <c r="F32" s="7"/>
      <c r="G32" s="16">
        <f>SUM(G4:G31)</f>
        <v>57</v>
      </c>
      <c r="H32" s="17">
        <f>SUM(H4:H31)</f>
        <v>137</v>
      </c>
      <c r="I32" s="18">
        <f>SUM(I4:I31)</f>
        <v>166</v>
      </c>
      <c r="J32" s="7"/>
      <c r="K32" s="16">
        <f>SUM(K4:K31)</f>
        <v>102</v>
      </c>
      <c r="L32" s="17">
        <f>SUM(L4:L31)</f>
        <v>94</v>
      </c>
      <c r="M32" s="18">
        <f>SUM(M4:M31)</f>
        <v>168</v>
      </c>
      <c r="N32" s="7"/>
      <c r="O32" s="16">
        <f>SUM(O4:O31)</f>
        <v>140</v>
      </c>
      <c r="P32" s="17">
        <f>SUM(P4:P31)</f>
        <v>20</v>
      </c>
      <c r="Q32" s="18">
        <f>SUM(Q4:Q31)</f>
        <v>8</v>
      </c>
      <c r="R32" s="7"/>
      <c r="S32" s="16">
        <f>SUM(S4:S31)</f>
        <v>155</v>
      </c>
      <c r="T32" s="17">
        <f>SUM(T4:T31)</f>
        <v>51</v>
      </c>
      <c r="U32" s="18">
        <f>SUM(U4:U31)</f>
        <v>18</v>
      </c>
      <c r="V32" s="7"/>
      <c r="W32" s="16">
        <f>SUM(W4:W31)</f>
        <v>174</v>
      </c>
      <c r="X32" s="17">
        <f>SUM(X4:X31)</f>
        <v>15</v>
      </c>
      <c r="Y32" s="18">
        <f>SUM(Y4:Y31)</f>
        <v>7</v>
      </c>
      <c r="Z32" s="7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"/>
    </row>
    <row r="33" spans="1:45" s="8" customFormat="1" ht="60" customHeight="1" thickTop="1" thickBot="1" x14ac:dyDescent="0.25">
      <c r="A33" s="7"/>
      <c r="B33" s="15" t="s">
        <v>3</v>
      </c>
      <c r="C33" s="34">
        <f>(C32)/28</f>
        <v>22.428571428571427</v>
      </c>
      <c r="D33" s="35">
        <f>(D32)/28</f>
        <v>11.321428571428571</v>
      </c>
      <c r="E33" s="36">
        <f>(E32)/28</f>
        <v>13.107142857142858</v>
      </c>
      <c r="F33" s="7"/>
      <c r="G33" s="34">
        <f>(G32)/28</f>
        <v>2.0357142857142856</v>
      </c>
      <c r="H33" s="35">
        <f>(H32)/28</f>
        <v>4.8928571428571432</v>
      </c>
      <c r="I33" s="36">
        <f>(I32)/28</f>
        <v>5.9285714285714288</v>
      </c>
      <c r="J33" s="7"/>
      <c r="K33" s="34">
        <f>(K32)/28</f>
        <v>3.6428571428571428</v>
      </c>
      <c r="L33" s="35">
        <f>(L32)/28</f>
        <v>3.3571428571428572</v>
      </c>
      <c r="M33" s="36">
        <f>(M32)/28</f>
        <v>6</v>
      </c>
      <c r="N33" s="7"/>
      <c r="O33" s="34">
        <f>(O32)/28</f>
        <v>5</v>
      </c>
      <c r="P33" s="35">
        <f>(P32)/28</f>
        <v>0.7142857142857143</v>
      </c>
      <c r="Q33" s="36">
        <f>(Q32)/28</f>
        <v>0.2857142857142857</v>
      </c>
      <c r="R33" s="7"/>
      <c r="S33" s="34">
        <f>(S32)/28</f>
        <v>5.5357142857142856</v>
      </c>
      <c r="T33" s="35">
        <f>(T32)/28</f>
        <v>1.8214285714285714</v>
      </c>
      <c r="U33" s="36">
        <f>(U32)/28</f>
        <v>0.6428571428571429</v>
      </c>
      <c r="V33" s="7"/>
      <c r="W33" s="34">
        <f>(W32)/28</f>
        <v>6.2142857142857144</v>
      </c>
      <c r="X33" s="35">
        <f>(X32)/28</f>
        <v>0.5357142857142857</v>
      </c>
      <c r="Y33" s="36">
        <f>(Y32)/28</f>
        <v>0.25</v>
      </c>
      <c r="Z33" s="7"/>
      <c r="AA33" s="43"/>
      <c r="AB33" s="45"/>
      <c r="AC33" s="47"/>
      <c r="AD33" s="43"/>
      <c r="AE33" s="44"/>
      <c r="AF33" s="47"/>
      <c r="AG33" s="44"/>
      <c r="AH33" s="44"/>
      <c r="AI33" s="47"/>
      <c r="AJ33" s="44"/>
      <c r="AK33" s="44"/>
      <c r="AL33" s="47"/>
      <c r="AM33" s="44"/>
      <c r="AN33" s="46"/>
      <c r="AO33" s="47"/>
      <c r="AP33" s="71"/>
      <c r="AQ33" s="46"/>
      <c r="AR33" s="47"/>
      <c r="AS33" s="7"/>
    </row>
    <row r="34" spans="1:45" s="8" customFormat="1" ht="60" customHeight="1" thickTop="1" thickBot="1" x14ac:dyDescent="0.25">
      <c r="A34" s="7"/>
      <c r="B34" s="19" t="s">
        <v>4</v>
      </c>
      <c r="C34" s="37">
        <f>(C32)/1312</f>
        <v>0.47865853658536583</v>
      </c>
      <c r="D34" s="38">
        <f>(D32)/1312</f>
        <v>0.24161585365853658</v>
      </c>
      <c r="E34" s="39">
        <f>(E32)/1312</f>
        <v>0.27972560975609756</v>
      </c>
      <c r="F34" s="7"/>
      <c r="G34" s="37">
        <f>(G32)/360</f>
        <v>0.15833333333333333</v>
      </c>
      <c r="H34" s="38">
        <f>(H32)/360</f>
        <v>0.38055555555555554</v>
      </c>
      <c r="I34" s="40">
        <f>(I32)/360</f>
        <v>0.46111111111111114</v>
      </c>
      <c r="J34" s="7"/>
      <c r="K34" s="37">
        <f>(K32)/364</f>
        <v>0.28021978021978022</v>
      </c>
      <c r="L34" s="38">
        <f>(L32)/364</f>
        <v>0.25824175824175827</v>
      </c>
      <c r="M34" s="40">
        <f>(M32)/364</f>
        <v>0.46153846153846156</v>
      </c>
      <c r="N34" s="7"/>
      <c r="O34" s="37">
        <f>(O32)/168</f>
        <v>0.83333333333333337</v>
      </c>
      <c r="P34" s="38">
        <f>(P32)/168</f>
        <v>0.11904761904761904</v>
      </c>
      <c r="Q34" s="40">
        <f>(Q32)/168</f>
        <v>4.7619047619047616E-2</v>
      </c>
      <c r="R34" s="7"/>
      <c r="S34" s="37">
        <f>(S32)/224</f>
        <v>0.6919642857142857</v>
      </c>
      <c r="T34" s="38">
        <f>(T32)/224</f>
        <v>0.22767857142857142</v>
      </c>
      <c r="U34" s="40">
        <f>(U32)/224</f>
        <v>8.0357142857142863E-2</v>
      </c>
      <c r="V34" s="7"/>
      <c r="W34" s="37">
        <f>(W32)/196</f>
        <v>0.88775510204081631</v>
      </c>
      <c r="X34" s="38">
        <f>(X32)/196</f>
        <v>7.6530612244897961E-2</v>
      </c>
      <c r="Y34" s="40">
        <f>(Y32)/196</f>
        <v>3.5714285714285712E-2</v>
      </c>
      <c r="Z34" s="7"/>
      <c r="AA34" s="48"/>
      <c r="AB34" s="50"/>
      <c r="AC34" s="51"/>
      <c r="AD34" s="48"/>
      <c r="AE34" s="49"/>
      <c r="AF34" s="70"/>
      <c r="AG34" s="49"/>
      <c r="AH34" s="49"/>
      <c r="AI34" s="70"/>
      <c r="AJ34" s="49"/>
      <c r="AK34" s="49"/>
      <c r="AL34" s="70"/>
      <c r="AM34" s="49"/>
      <c r="AN34" s="50"/>
      <c r="AO34" s="70"/>
      <c r="AP34" s="49"/>
      <c r="AQ34" s="50"/>
      <c r="AR34" s="51"/>
      <c r="AS34" s="7"/>
    </row>
    <row r="35" spans="1:45" ht="17" thickTop="1" x14ac:dyDescent="0.2"/>
  </sheetData>
  <mergeCells count="13">
    <mergeCell ref="AA2:AR2"/>
    <mergeCell ref="AA3:AC3"/>
    <mergeCell ref="AD3:AF3"/>
    <mergeCell ref="AG3:AI3"/>
    <mergeCell ref="AJ3:AL3"/>
    <mergeCell ref="AM3:AO3"/>
    <mergeCell ref="AP3:AR3"/>
    <mergeCell ref="W2:Y2"/>
    <mergeCell ref="C2:E2"/>
    <mergeCell ref="G2:I2"/>
    <mergeCell ref="K2:M2"/>
    <mergeCell ref="O2:Q2"/>
    <mergeCell ref="S2:U2"/>
  </mergeCells>
  <pageMargins left="0.7" right="0.7" top="0.75" bottom="0.75" header="0.3" footer="0.3"/>
  <pageSetup paperSize="9" scale="3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F806-4387-D74B-8B82-4702150628B1}">
  <sheetPr>
    <tabColor theme="5" tint="0.39997558519241921"/>
    <pageSetUpPr fitToPage="1"/>
  </sheetPr>
  <dimension ref="A1:AS35"/>
  <sheetViews>
    <sheetView zoomScale="40" zoomScaleNormal="40" zoomScalePageLayoutView="40" workbookViewId="0">
      <selection activeCell="B3" sqref="B3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5" width="20.83203125" style="1" customWidth="1"/>
    <col min="6" max="6" width="5.83203125" style="1" customWidth="1"/>
    <col min="7" max="9" width="20.83203125" style="1" customWidth="1"/>
    <col min="10" max="10" width="5.83203125" style="2" customWidth="1"/>
    <col min="11" max="13" width="20.83203125" style="1" customWidth="1"/>
    <col min="14" max="14" width="5.83203125" style="1" customWidth="1"/>
    <col min="15" max="17" width="20.83203125" style="1" customWidth="1"/>
    <col min="18" max="18" width="5.83203125" style="1" customWidth="1"/>
    <col min="19" max="21" width="20.83203125" style="1" customWidth="1"/>
    <col min="22" max="22" width="5.83203125" style="1" customWidth="1"/>
    <col min="23" max="25" width="20.83203125" style="1" customWidth="1"/>
    <col min="26" max="26" width="5.83203125" style="1" customWidth="1"/>
    <col min="27" max="44" width="20.83203125" style="1" customWidth="1"/>
    <col min="45" max="45" width="5.83203125" style="1" customWidth="1"/>
    <col min="46" max="16384" width="10.83203125" style="1"/>
  </cols>
  <sheetData>
    <row r="1" spans="1:45" s="2" customFormat="1" ht="30" customHeight="1" thickBot="1" x14ac:dyDescent="0.25">
      <c r="B1" s="3"/>
    </row>
    <row r="2" spans="1:45" s="6" customFormat="1" ht="108" customHeight="1" thickTop="1" thickBot="1" x14ac:dyDescent="0.25">
      <c r="A2" s="5"/>
      <c r="B2" s="33" t="s">
        <v>53</v>
      </c>
      <c r="C2" s="153" t="s">
        <v>45</v>
      </c>
      <c r="D2" s="154"/>
      <c r="E2" s="155"/>
      <c r="F2" s="5"/>
      <c r="G2" s="150" t="s">
        <v>40</v>
      </c>
      <c r="H2" s="151"/>
      <c r="I2" s="152"/>
      <c r="J2" s="5"/>
      <c r="K2" s="150" t="s">
        <v>41</v>
      </c>
      <c r="L2" s="151"/>
      <c r="M2" s="152"/>
      <c r="N2" s="5"/>
      <c r="O2" s="150" t="s">
        <v>42</v>
      </c>
      <c r="P2" s="151"/>
      <c r="Q2" s="152"/>
      <c r="R2" s="5"/>
      <c r="S2" s="150" t="s">
        <v>43</v>
      </c>
      <c r="T2" s="151"/>
      <c r="U2" s="152"/>
      <c r="V2" s="5"/>
      <c r="W2" s="150" t="s">
        <v>44</v>
      </c>
      <c r="X2" s="151"/>
      <c r="Y2" s="152"/>
      <c r="Z2" s="5"/>
      <c r="AA2" s="156" t="s">
        <v>39</v>
      </c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8"/>
      <c r="AS2" s="5"/>
    </row>
    <row r="3" spans="1:45" s="10" customFormat="1" ht="80" customHeight="1" thickTop="1" thickBot="1" x14ac:dyDescent="0.25">
      <c r="A3" s="9"/>
      <c r="B3" s="11" t="s">
        <v>26</v>
      </c>
      <c r="C3" s="12" t="s">
        <v>0</v>
      </c>
      <c r="D3" s="13" t="s">
        <v>1</v>
      </c>
      <c r="E3" s="14" t="s">
        <v>10</v>
      </c>
      <c r="F3" s="9"/>
      <c r="G3" s="12" t="s">
        <v>0</v>
      </c>
      <c r="H3" s="13" t="s">
        <v>1</v>
      </c>
      <c r="I3" s="14" t="s">
        <v>10</v>
      </c>
      <c r="J3" s="9"/>
      <c r="K3" s="12" t="s">
        <v>0</v>
      </c>
      <c r="L3" s="13" t="s">
        <v>1</v>
      </c>
      <c r="M3" s="14" t="s">
        <v>10</v>
      </c>
      <c r="N3" s="9"/>
      <c r="O3" s="12" t="s">
        <v>0</v>
      </c>
      <c r="P3" s="13" t="s">
        <v>1</v>
      </c>
      <c r="Q3" s="14" t="s">
        <v>10</v>
      </c>
      <c r="R3" s="9"/>
      <c r="S3" s="12" t="s">
        <v>0</v>
      </c>
      <c r="T3" s="13" t="s">
        <v>1</v>
      </c>
      <c r="U3" s="14" t="s">
        <v>10</v>
      </c>
      <c r="V3" s="9"/>
      <c r="W3" s="12" t="s">
        <v>0</v>
      </c>
      <c r="X3" s="13" t="s">
        <v>1</v>
      </c>
      <c r="Y3" s="14" t="s">
        <v>10</v>
      </c>
      <c r="Z3" s="9"/>
      <c r="AA3" s="159" t="s">
        <v>47</v>
      </c>
      <c r="AB3" s="160"/>
      <c r="AC3" s="161"/>
      <c r="AD3" s="162" t="s">
        <v>34</v>
      </c>
      <c r="AE3" s="163"/>
      <c r="AF3" s="164"/>
      <c r="AG3" s="162" t="s">
        <v>35</v>
      </c>
      <c r="AH3" s="163"/>
      <c r="AI3" s="164"/>
      <c r="AJ3" s="162" t="s">
        <v>38</v>
      </c>
      <c r="AK3" s="163"/>
      <c r="AL3" s="164"/>
      <c r="AM3" s="162" t="s">
        <v>36</v>
      </c>
      <c r="AN3" s="163"/>
      <c r="AO3" s="164"/>
      <c r="AP3" s="162" t="s">
        <v>37</v>
      </c>
      <c r="AQ3" s="163"/>
      <c r="AR3" s="164"/>
      <c r="AS3" s="9"/>
    </row>
    <row r="4" spans="1:45" ht="45" customHeight="1" thickTop="1" x14ac:dyDescent="0.2">
      <c r="B4" s="149" t="s">
        <v>6</v>
      </c>
      <c r="C4" s="58"/>
      <c r="D4" s="59"/>
      <c r="E4" s="60"/>
      <c r="F4" s="2"/>
      <c r="G4" s="21"/>
      <c r="H4" s="22"/>
      <c r="I4" s="23"/>
      <c r="K4" s="21"/>
      <c r="L4" s="22"/>
      <c r="M4" s="23"/>
      <c r="N4" s="2"/>
      <c r="O4" s="21"/>
      <c r="P4" s="22"/>
      <c r="Q4" s="23"/>
      <c r="R4" s="2"/>
      <c r="S4" s="21"/>
      <c r="T4" s="22"/>
      <c r="U4" s="23"/>
      <c r="V4" s="2"/>
      <c r="W4" s="21"/>
      <c r="X4" s="22"/>
      <c r="Y4" s="23"/>
      <c r="Z4" s="2"/>
      <c r="AA4" s="67"/>
      <c r="AB4" s="68"/>
      <c r="AC4" s="69"/>
      <c r="AD4" s="52"/>
      <c r="AE4" s="55"/>
      <c r="AF4" s="74"/>
      <c r="AG4" s="53"/>
      <c r="AH4" s="55"/>
      <c r="AI4" s="74"/>
      <c r="AJ4" s="53"/>
      <c r="AK4" s="55"/>
      <c r="AL4" s="74"/>
      <c r="AM4" s="53"/>
      <c r="AN4" s="56"/>
      <c r="AO4" s="74"/>
      <c r="AP4" s="54"/>
      <c r="AQ4" s="56"/>
      <c r="AR4" s="57"/>
      <c r="AS4" s="2"/>
    </row>
    <row r="5" spans="1:45" ht="45" customHeight="1" x14ac:dyDescent="0.2">
      <c r="B5" s="149" t="s">
        <v>7</v>
      </c>
      <c r="C5" s="58"/>
      <c r="D5" s="59"/>
      <c r="E5" s="60"/>
      <c r="F5" s="2"/>
      <c r="G5" s="21"/>
      <c r="H5" s="22"/>
      <c r="I5" s="23"/>
      <c r="K5" s="21"/>
      <c r="L5" s="22"/>
      <c r="M5" s="23"/>
      <c r="N5" s="2"/>
      <c r="O5" s="21"/>
      <c r="P5" s="22"/>
      <c r="Q5" s="23"/>
      <c r="R5" s="2"/>
      <c r="S5" s="21"/>
      <c r="T5" s="22"/>
      <c r="U5" s="23"/>
      <c r="V5" s="2"/>
      <c r="W5" s="21"/>
      <c r="X5" s="22"/>
      <c r="Y5" s="23"/>
      <c r="Z5" s="2"/>
      <c r="AA5" s="67"/>
      <c r="AB5" s="68"/>
      <c r="AC5" s="69"/>
      <c r="AD5" s="52"/>
      <c r="AE5" s="55"/>
      <c r="AF5" s="73"/>
      <c r="AG5" s="53"/>
      <c r="AH5" s="55"/>
      <c r="AI5" s="73"/>
      <c r="AJ5" s="53"/>
      <c r="AK5" s="55"/>
      <c r="AL5" s="73"/>
      <c r="AM5" s="53"/>
      <c r="AN5" s="56"/>
      <c r="AO5" s="73"/>
      <c r="AP5" s="54"/>
      <c r="AQ5" s="56"/>
      <c r="AR5" s="57"/>
      <c r="AS5" s="2"/>
    </row>
    <row r="6" spans="1:45" ht="45" customHeight="1" x14ac:dyDescent="0.2">
      <c r="B6" s="20" t="s">
        <v>8</v>
      </c>
      <c r="C6" s="58">
        <v>20</v>
      </c>
      <c r="D6" s="59">
        <v>18</v>
      </c>
      <c r="E6" s="60">
        <v>9</v>
      </c>
      <c r="F6" s="2"/>
      <c r="G6" s="21">
        <v>2</v>
      </c>
      <c r="H6" s="22">
        <v>5</v>
      </c>
      <c r="I6" s="23">
        <v>6</v>
      </c>
      <c r="K6" s="21">
        <v>2</v>
      </c>
      <c r="L6" s="22">
        <v>10</v>
      </c>
      <c r="M6" s="23">
        <v>1</v>
      </c>
      <c r="N6" s="2"/>
      <c r="O6" s="21">
        <v>4</v>
      </c>
      <c r="P6" s="22">
        <v>2</v>
      </c>
      <c r="Q6" s="23">
        <v>0</v>
      </c>
      <c r="R6" s="2"/>
      <c r="S6" s="21">
        <v>5</v>
      </c>
      <c r="T6" s="22">
        <v>1</v>
      </c>
      <c r="U6" s="23">
        <v>2</v>
      </c>
      <c r="V6" s="2"/>
      <c r="W6" s="21">
        <v>7</v>
      </c>
      <c r="X6" s="22">
        <v>0</v>
      </c>
      <c r="Y6" s="23">
        <v>0</v>
      </c>
      <c r="Z6" s="2"/>
      <c r="AA6" s="67">
        <f t="shared" ref="AA6:AC19" si="0">(C6)/47</f>
        <v>0.42553191489361702</v>
      </c>
      <c r="AB6" s="68">
        <f t="shared" si="0"/>
        <v>0.38297872340425532</v>
      </c>
      <c r="AC6" s="69">
        <f t="shared" si="0"/>
        <v>0.19148936170212766</v>
      </c>
      <c r="AD6" s="52">
        <f t="shared" ref="AD6:AF19" si="1">(G6)/13</f>
        <v>0.15384615384615385</v>
      </c>
      <c r="AE6" s="55">
        <f t="shared" si="1"/>
        <v>0.38461538461538464</v>
      </c>
      <c r="AF6" s="73">
        <f t="shared" si="1"/>
        <v>0.46153846153846156</v>
      </c>
      <c r="AG6" s="53">
        <f t="shared" ref="AG6:AI19" si="2">(K6)/13</f>
        <v>0.15384615384615385</v>
      </c>
      <c r="AH6" s="55">
        <f t="shared" si="2"/>
        <v>0.76923076923076927</v>
      </c>
      <c r="AI6" s="73">
        <f t="shared" si="2"/>
        <v>7.6923076923076927E-2</v>
      </c>
      <c r="AJ6" s="53">
        <f t="shared" ref="AJ6:AL19" si="3">(O6)/6</f>
        <v>0.66666666666666663</v>
      </c>
      <c r="AK6" s="55">
        <f t="shared" si="3"/>
        <v>0.33333333333333331</v>
      </c>
      <c r="AL6" s="73">
        <f t="shared" si="3"/>
        <v>0</v>
      </c>
      <c r="AM6" s="53">
        <f t="shared" ref="AM6:AO19" si="4">(S6)/8</f>
        <v>0.625</v>
      </c>
      <c r="AN6" s="56">
        <f t="shared" si="4"/>
        <v>0.125</v>
      </c>
      <c r="AO6" s="73">
        <f t="shared" si="4"/>
        <v>0.25</v>
      </c>
      <c r="AP6" s="54">
        <f t="shared" ref="AP6:AR19" si="5">(W6)/7</f>
        <v>1</v>
      </c>
      <c r="AQ6" s="56">
        <f t="shared" si="5"/>
        <v>0</v>
      </c>
      <c r="AR6" s="57">
        <f t="shared" si="5"/>
        <v>0</v>
      </c>
      <c r="AS6" s="2"/>
    </row>
    <row r="7" spans="1:45" ht="45" customHeight="1" x14ac:dyDescent="0.2">
      <c r="B7" s="20" t="s">
        <v>9</v>
      </c>
      <c r="C7" s="58">
        <v>25</v>
      </c>
      <c r="D7" s="59">
        <v>18</v>
      </c>
      <c r="E7" s="60">
        <v>3</v>
      </c>
      <c r="F7" s="2"/>
      <c r="G7" s="21">
        <v>3</v>
      </c>
      <c r="H7" s="22">
        <v>8</v>
      </c>
      <c r="I7" s="23">
        <v>1</v>
      </c>
      <c r="K7" s="21">
        <v>3</v>
      </c>
      <c r="L7" s="22">
        <v>8</v>
      </c>
      <c r="M7" s="23">
        <v>2</v>
      </c>
      <c r="N7" s="2"/>
      <c r="O7" s="21">
        <v>5</v>
      </c>
      <c r="P7" s="22">
        <v>1</v>
      </c>
      <c r="Q7" s="23">
        <v>0</v>
      </c>
      <c r="R7" s="2"/>
      <c r="S7" s="21">
        <v>7</v>
      </c>
      <c r="T7" s="22">
        <v>1</v>
      </c>
      <c r="U7" s="23">
        <v>0</v>
      </c>
      <c r="V7" s="2"/>
      <c r="W7" s="21">
        <v>7</v>
      </c>
      <c r="X7" s="22">
        <v>0</v>
      </c>
      <c r="Y7" s="23">
        <v>0</v>
      </c>
      <c r="Z7" s="2"/>
      <c r="AA7" s="67">
        <f>(C7)/46</f>
        <v>0.54347826086956519</v>
      </c>
      <c r="AB7" s="68">
        <f>(D7)/46</f>
        <v>0.39130434782608697</v>
      </c>
      <c r="AC7" s="69">
        <f>(E7)/46</f>
        <v>6.5217391304347824E-2</v>
      </c>
      <c r="AD7" s="52">
        <f>(G7)/12</f>
        <v>0.25</v>
      </c>
      <c r="AE7" s="55">
        <f>(H7)/12</f>
        <v>0.66666666666666663</v>
      </c>
      <c r="AF7" s="73">
        <f>(I7)/12</f>
        <v>8.3333333333333329E-2</v>
      </c>
      <c r="AG7" s="53">
        <f t="shared" si="2"/>
        <v>0.23076923076923078</v>
      </c>
      <c r="AH7" s="55">
        <f t="shared" si="2"/>
        <v>0.61538461538461542</v>
      </c>
      <c r="AI7" s="73">
        <f t="shared" si="2"/>
        <v>0.15384615384615385</v>
      </c>
      <c r="AJ7" s="53">
        <f t="shared" si="3"/>
        <v>0.83333333333333337</v>
      </c>
      <c r="AK7" s="55">
        <f t="shared" si="3"/>
        <v>0.16666666666666666</v>
      </c>
      <c r="AL7" s="73">
        <f t="shared" si="3"/>
        <v>0</v>
      </c>
      <c r="AM7" s="53">
        <f t="shared" si="4"/>
        <v>0.875</v>
      </c>
      <c r="AN7" s="56">
        <f t="shared" si="4"/>
        <v>0.125</v>
      </c>
      <c r="AO7" s="73">
        <f t="shared" si="4"/>
        <v>0</v>
      </c>
      <c r="AP7" s="54">
        <f t="shared" si="5"/>
        <v>1</v>
      </c>
      <c r="AQ7" s="56">
        <f t="shared" si="5"/>
        <v>0</v>
      </c>
      <c r="AR7" s="57">
        <f t="shared" si="5"/>
        <v>0</v>
      </c>
      <c r="AS7" s="2"/>
    </row>
    <row r="8" spans="1:45" ht="45" customHeight="1" x14ac:dyDescent="0.2">
      <c r="B8" s="24" t="s">
        <v>5</v>
      </c>
      <c r="C8" s="61">
        <v>19</v>
      </c>
      <c r="D8" s="62">
        <v>7</v>
      </c>
      <c r="E8" s="63">
        <v>21</v>
      </c>
      <c r="F8" s="2"/>
      <c r="G8" s="25">
        <v>1</v>
      </c>
      <c r="H8" s="26">
        <v>2</v>
      </c>
      <c r="I8" s="27">
        <v>10</v>
      </c>
      <c r="K8" s="25">
        <v>2</v>
      </c>
      <c r="L8" s="26">
        <v>1</v>
      </c>
      <c r="M8" s="27">
        <v>10</v>
      </c>
      <c r="N8" s="2"/>
      <c r="O8" s="25">
        <v>5</v>
      </c>
      <c r="P8" s="26">
        <v>1</v>
      </c>
      <c r="Q8" s="27">
        <v>0</v>
      </c>
      <c r="R8" s="2"/>
      <c r="S8" s="25">
        <v>4</v>
      </c>
      <c r="T8" s="26">
        <v>3</v>
      </c>
      <c r="U8" s="27">
        <v>1</v>
      </c>
      <c r="V8" s="2"/>
      <c r="W8" s="25">
        <v>7</v>
      </c>
      <c r="X8" s="26">
        <v>0</v>
      </c>
      <c r="Y8" s="27">
        <v>0</v>
      </c>
      <c r="Z8" s="2"/>
      <c r="AA8" s="67">
        <f t="shared" si="0"/>
        <v>0.40425531914893614</v>
      </c>
      <c r="AB8" s="68">
        <f t="shared" si="0"/>
        <v>0.14893617021276595</v>
      </c>
      <c r="AC8" s="69">
        <f t="shared" si="0"/>
        <v>0.44680851063829785</v>
      </c>
      <c r="AD8" s="52">
        <f t="shared" si="1"/>
        <v>7.6923076923076927E-2</v>
      </c>
      <c r="AE8" s="55">
        <f t="shared" si="1"/>
        <v>0.15384615384615385</v>
      </c>
      <c r="AF8" s="57">
        <f t="shared" si="1"/>
        <v>0.76923076923076927</v>
      </c>
      <c r="AG8" s="53">
        <f t="shared" si="2"/>
        <v>0.15384615384615385</v>
      </c>
      <c r="AH8" s="55">
        <f t="shared" si="2"/>
        <v>7.6923076923076927E-2</v>
      </c>
      <c r="AI8" s="57">
        <f t="shared" si="2"/>
        <v>0.76923076923076927</v>
      </c>
      <c r="AJ8" s="53">
        <f t="shared" si="3"/>
        <v>0.83333333333333337</v>
      </c>
      <c r="AK8" s="55">
        <f t="shared" si="3"/>
        <v>0.16666666666666666</v>
      </c>
      <c r="AL8" s="73">
        <f t="shared" si="3"/>
        <v>0</v>
      </c>
      <c r="AM8" s="53">
        <f t="shared" si="4"/>
        <v>0.5</v>
      </c>
      <c r="AN8" s="56">
        <f t="shared" si="4"/>
        <v>0.375</v>
      </c>
      <c r="AO8" s="73">
        <f t="shared" si="4"/>
        <v>0.125</v>
      </c>
      <c r="AP8" s="54">
        <f t="shared" si="5"/>
        <v>1</v>
      </c>
      <c r="AQ8" s="56">
        <f t="shared" si="5"/>
        <v>0</v>
      </c>
      <c r="AR8" s="57">
        <f t="shared" si="5"/>
        <v>0</v>
      </c>
      <c r="AS8" s="2"/>
    </row>
    <row r="9" spans="1:45" ht="45" customHeight="1" x14ac:dyDescent="0.2">
      <c r="B9" s="149" t="s">
        <v>12</v>
      </c>
      <c r="C9" s="61"/>
      <c r="D9" s="62"/>
      <c r="E9" s="63"/>
      <c r="F9" s="2"/>
      <c r="G9" s="25"/>
      <c r="H9" s="26"/>
      <c r="I9" s="27"/>
      <c r="K9" s="25"/>
      <c r="L9" s="26"/>
      <c r="M9" s="27"/>
      <c r="N9" s="2"/>
      <c r="O9" s="25"/>
      <c r="P9" s="26"/>
      <c r="Q9" s="27"/>
      <c r="R9" s="2"/>
      <c r="S9" s="25"/>
      <c r="T9" s="26"/>
      <c r="U9" s="27"/>
      <c r="V9" s="2"/>
      <c r="W9" s="25"/>
      <c r="X9" s="26"/>
      <c r="Y9" s="27"/>
      <c r="Z9" s="2"/>
      <c r="AA9" s="67"/>
      <c r="AB9" s="68"/>
      <c r="AC9" s="69"/>
      <c r="AD9" s="52"/>
      <c r="AE9" s="55"/>
      <c r="AF9" s="57"/>
      <c r="AG9" s="53"/>
      <c r="AH9" s="55"/>
      <c r="AI9" s="57"/>
      <c r="AJ9" s="53"/>
      <c r="AK9" s="55"/>
      <c r="AL9" s="73"/>
      <c r="AM9" s="53"/>
      <c r="AN9" s="56"/>
      <c r="AO9" s="73"/>
      <c r="AP9" s="54"/>
      <c r="AQ9" s="56"/>
      <c r="AR9" s="57"/>
      <c r="AS9" s="2"/>
    </row>
    <row r="10" spans="1:45" ht="45" customHeight="1" x14ac:dyDescent="0.2">
      <c r="B10" s="24" t="s">
        <v>11</v>
      </c>
      <c r="C10" s="61">
        <v>22</v>
      </c>
      <c r="D10" s="62">
        <v>11</v>
      </c>
      <c r="E10" s="63">
        <v>14</v>
      </c>
      <c r="F10" s="2"/>
      <c r="G10" s="25">
        <v>2</v>
      </c>
      <c r="H10" s="26">
        <v>5</v>
      </c>
      <c r="I10" s="27">
        <v>6</v>
      </c>
      <c r="K10" s="25">
        <v>3</v>
      </c>
      <c r="L10" s="26">
        <v>3</v>
      </c>
      <c r="M10" s="27">
        <v>7</v>
      </c>
      <c r="N10" s="2"/>
      <c r="O10" s="25">
        <v>6</v>
      </c>
      <c r="P10" s="26">
        <v>0</v>
      </c>
      <c r="Q10" s="27">
        <v>0</v>
      </c>
      <c r="R10" s="2"/>
      <c r="S10" s="25">
        <v>4</v>
      </c>
      <c r="T10" s="26">
        <v>3</v>
      </c>
      <c r="U10" s="27">
        <v>1</v>
      </c>
      <c r="V10" s="2"/>
      <c r="W10" s="25">
        <v>7</v>
      </c>
      <c r="X10" s="26">
        <v>0</v>
      </c>
      <c r="Y10" s="27">
        <v>0</v>
      </c>
      <c r="Z10" s="2"/>
      <c r="AA10" s="67">
        <f t="shared" si="0"/>
        <v>0.46808510638297873</v>
      </c>
      <c r="AB10" s="68">
        <f t="shared" si="0"/>
        <v>0.23404255319148937</v>
      </c>
      <c r="AC10" s="69">
        <f t="shared" si="0"/>
        <v>0.2978723404255319</v>
      </c>
      <c r="AD10" s="52">
        <f t="shared" si="1"/>
        <v>0.15384615384615385</v>
      </c>
      <c r="AE10" s="55">
        <f t="shared" si="1"/>
        <v>0.38461538461538464</v>
      </c>
      <c r="AF10" s="57">
        <f t="shared" si="1"/>
        <v>0.46153846153846156</v>
      </c>
      <c r="AG10" s="53">
        <f t="shared" si="2"/>
        <v>0.23076923076923078</v>
      </c>
      <c r="AH10" s="55">
        <f t="shared" si="2"/>
        <v>0.23076923076923078</v>
      </c>
      <c r="AI10" s="57">
        <f t="shared" si="2"/>
        <v>0.53846153846153844</v>
      </c>
      <c r="AJ10" s="53">
        <f t="shared" si="3"/>
        <v>1</v>
      </c>
      <c r="AK10" s="55">
        <f t="shared" si="3"/>
        <v>0</v>
      </c>
      <c r="AL10" s="73">
        <f t="shared" si="3"/>
        <v>0</v>
      </c>
      <c r="AM10" s="53">
        <f t="shared" si="4"/>
        <v>0.5</v>
      </c>
      <c r="AN10" s="56">
        <f t="shared" si="4"/>
        <v>0.375</v>
      </c>
      <c r="AO10" s="73">
        <f t="shared" si="4"/>
        <v>0.125</v>
      </c>
      <c r="AP10" s="54">
        <f t="shared" si="5"/>
        <v>1</v>
      </c>
      <c r="AQ10" s="56">
        <f t="shared" si="5"/>
        <v>0</v>
      </c>
      <c r="AR10" s="57">
        <f t="shared" si="5"/>
        <v>0</v>
      </c>
      <c r="AS10" s="2"/>
    </row>
    <row r="11" spans="1:45" ht="45" customHeight="1" x14ac:dyDescent="0.2">
      <c r="B11" s="149" t="s">
        <v>13</v>
      </c>
      <c r="C11" s="61"/>
      <c r="D11" s="62"/>
      <c r="E11" s="63"/>
      <c r="F11" s="2"/>
      <c r="G11" s="25"/>
      <c r="H11" s="26"/>
      <c r="I11" s="27"/>
      <c r="K11" s="25"/>
      <c r="L11" s="26"/>
      <c r="M11" s="27"/>
      <c r="N11" s="2"/>
      <c r="O11" s="25"/>
      <c r="P11" s="26"/>
      <c r="Q11" s="27"/>
      <c r="R11" s="2"/>
      <c r="S11" s="25"/>
      <c r="T11" s="26"/>
      <c r="U11" s="27"/>
      <c r="V11" s="2"/>
      <c r="W11" s="25"/>
      <c r="X11" s="26"/>
      <c r="Y11" s="27"/>
      <c r="Z11" s="2"/>
      <c r="AA11" s="67"/>
      <c r="AB11" s="68"/>
      <c r="AC11" s="69"/>
      <c r="AD11" s="52"/>
      <c r="AE11" s="55"/>
      <c r="AF11" s="57"/>
      <c r="AG11" s="53"/>
      <c r="AH11" s="55"/>
      <c r="AI11" s="57"/>
      <c r="AJ11" s="53"/>
      <c r="AK11" s="55"/>
      <c r="AL11" s="73"/>
      <c r="AM11" s="53"/>
      <c r="AN11" s="56"/>
      <c r="AO11" s="73"/>
      <c r="AP11" s="54"/>
      <c r="AQ11" s="56"/>
      <c r="AR11" s="57"/>
      <c r="AS11" s="2"/>
    </row>
    <row r="12" spans="1:45" ht="45" customHeight="1" x14ac:dyDescent="0.2">
      <c r="B12" s="24" t="s">
        <v>14</v>
      </c>
      <c r="C12" s="61">
        <v>23</v>
      </c>
      <c r="D12" s="62">
        <v>7</v>
      </c>
      <c r="E12" s="63">
        <v>17</v>
      </c>
      <c r="F12" s="2"/>
      <c r="G12" s="25">
        <v>1</v>
      </c>
      <c r="H12" s="26">
        <v>3</v>
      </c>
      <c r="I12" s="27">
        <v>9</v>
      </c>
      <c r="K12" s="25">
        <v>4</v>
      </c>
      <c r="L12" s="26">
        <v>2</v>
      </c>
      <c r="M12" s="27">
        <v>7</v>
      </c>
      <c r="N12" s="2"/>
      <c r="O12" s="25">
        <v>5</v>
      </c>
      <c r="P12" s="26">
        <v>0</v>
      </c>
      <c r="Q12" s="27">
        <v>1</v>
      </c>
      <c r="R12" s="2"/>
      <c r="S12" s="25">
        <v>6</v>
      </c>
      <c r="T12" s="26">
        <v>2</v>
      </c>
      <c r="U12" s="27">
        <v>0</v>
      </c>
      <c r="V12" s="2"/>
      <c r="W12" s="25">
        <v>7</v>
      </c>
      <c r="X12" s="26">
        <v>0</v>
      </c>
      <c r="Y12" s="27">
        <v>0</v>
      </c>
      <c r="Z12" s="2"/>
      <c r="AA12" s="67">
        <f t="shared" si="0"/>
        <v>0.48936170212765956</v>
      </c>
      <c r="AB12" s="68">
        <f t="shared" si="0"/>
        <v>0.14893617021276595</v>
      </c>
      <c r="AC12" s="69">
        <f t="shared" si="0"/>
        <v>0.36170212765957449</v>
      </c>
      <c r="AD12" s="52">
        <f t="shared" si="1"/>
        <v>7.6923076923076927E-2</v>
      </c>
      <c r="AE12" s="55">
        <f t="shared" si="1"/>
        <v>0.23076923076923078</v>
      </c>
      <c r="AF12" s="57">
        <f t="shared" si="1"/>
        <v>0.69230769230769229</v>
      </c>
      <c r="AG12" s="53">
        <f t="shared" si="2"/>
        <v>0.30769230769230771</v>
      </c>
      <c r="AH12" s="55">
        <f t="shared" si="2"/>
        <v>0.15384615384615385</v>
      </c>
      <c r="AI12" s="57">
        <f t="shared" si="2"/>
        <v>0.53846153846153844</v>
      </c>
      <c r="AJ12" s="53">
        <f t="shared" si="3"/>
        <v>0.83333333333333337</v>
      </c>
      <c r="AK12" s="55">
        <f t="shared" si="3"/>
        <v>0</v>
      </c>
      <c r="AL12" s="73">
        <f t="shared" si="3"/>
        <v>0.16666666666666666</v>
      </c>
      <c r="AM12" s="53">
        <f t="shared" si="4"/>
        <v>0.75</v>
      </c>
      <c r="AN12" s="56">
        <f t="shared" si="4"/>
        <v>0.25</v>
      </c>
      <c r="AO12" s="73">
        <f t="shared" si="4"/>
        <v>0</v>
      </c>
      <c r="AP12" s="54">
        <f t="shared" si="5"/>
        <v>1</v>
      </c>
      <c r="AQ12" s="56">
        <f t="shared" si="5"/>
        <v>0</v>
      </c>
      <c r="AR12" s="57">
        <f t="shared" si="5"/>
        <v>0</v>
      </c>
      <c r="AS12" s="2"/>
    </row>
    <row r="13" spans="1:45" ht="45" customHeight="1" x14ac:dyDescent="0.2">
      <c r="B13" s="24" t="s">
        <v>15</v>
      </c>
      <c r="C13" s="61">
        <v>21</v>
      </c>
      <c r="D13" s="62">
        <v>13</v>
      </c>
      <c r="E13" s="63">
        <v>13</v>
      </c>
      <c r="F13" s="2"/>
      <c r="G13" s="25">
        <v>0</v>
      </c>
      <c r="H13" s="26">
        <v>5</v>
      </c>
      <c r="I13" s="27">
        <v>8</v>
      </c>
      <c r="K13" s="25">
        <v>2</v>
      </c>
      <c r="L13" s="26">
        <v>7</v>
      </c>
      <c r="M13" s="27">
        <v>4</v>
      </c>
      <c r="N13" s="2"/>
      <c r="O13" s="25">
        <v>5</v>
      </c>
      <c r="P13" s="26">
        <v>0</v>
      </c>
      <c r="Q13" s="27">
        <v>1</v>
      </c>
      <c r="R13" s="2"/>
      <c r="S13" s="25">
        <v>7</v>
      </c>
      <c r="T13" s="26">
        <v>1</v>
      </c>
      <c r="U13" s="27">
        <v>0</v>
      </c>
      <c r="V13" s="2"/>
      <c r="W13" s="25">
        <v>7</v>
      </c>
      <c r="X13" s="26">
        <v>0</v>
      </c>
      <c r="Y13" s="27">
        <v>0</v>
      </c>
      <c r="Z13" s="2"/>
      <c r="AA13" s="67">
        <f t="shared" si="0"/>
        <v>0.44680851063829785</v>
      </c>
      <c r="AB13" s="68">
        <f t="shared" si="0"/>
        <v>0.27659574468085107</v>
      </c>
      <c r="AC13" s="69">
        <f t="shared" si="0"/>
        <v>0.27659574468085107</v>
      </c>
      <c r="AD13" s="52">
        <f t="shared" si="1"/>
        <v>0</v>
      </c>
      <c r="AE13" s="55">
        <f t="shared" si="1"/>
        <v>0.38461538461538464</v>
      </c>
      <c r="AF13" s="57">
        <f t="shared" si="1"/>
        <v>0.61538461538461542</v>
      </c>
      <c r="AG13" s="53">
        <f t="shared" si="2"/>
        <v>0.15384615384615385</v>
      </c>
      <c r="AH13" s="55">
        <f t="shared" si="2"/>
        <v>0.53846153846153844</v>
      </c>
      <c r="AI13" s="57">
        <f t="shared" si="2"/>
        <v>0.30769230769230771</v>
      </c>
      <c r="AJ13" s="53">
        <f t="shared" si="3"/>
        <v>0.83333333333333337</v>
      </c>
      <c r="AK13" s="55">
        <f t="shared" si="3"/>
        <v>0</v>
      </c>
      <c r="AL13" s="73">
        <f t="shared" si="3"/>
        <v>0.16666666666666666</v>
      </c>
      <c r="AM13" s="53">
        <f t="shared" si="4"/>
        <v>0.875</v>
      </c>
      <c r="AN13" s="56">
        <f t="shared" si="4"/>
        <v>0.125</v>
      </c>
      <c r="AO13" s="73">
        <f t="shared" si="4"/>
        <v>0</v>
      </c>
      <c r="AP13" s="54">
        <f t="shared" si="5"/>
        <v>1</v>
      </c>
      <c r="AQ13" s="56">
        <f t="shared" si="5"/>
        <v>0</v>
      </c>
      <c r="AR13" s="57">
        <f t="shared" si="5"/>
        <v>0</v>
      </c>
      <c r="AS13" s="2"/>
    </row>
    <row r="14" spans="1:45" ht="45" customHeight="1" x14ac:dyDescent="0.2">
      <c r="B14" s="24" t="s">
        <v>16</v>
      </c>
      <c r="C14" s="61">
        <v>23</v>
      </c>
      <c r="D14" s="62">
        <v>11</v>
      </c>
      <c r="E14" s="63">
        <v>13</v>
      </c>
      <c r="F14" s="2"/>
      <c r="G14" s="25">
        <v>1</v>
      </c>
      <c r="H14" s="26">
        <v>6</v>
      </c>
      <c r="I14" s="27">
        <v>6</v>
      </c>
      <c r="K14" s="25">
        <v>2</v>
      </c>
      <c r="L14" s="26">
        <v>4</v>
      </c>
      <c r="M14" s="27">
        <v>7</v>
      </c>
      <c r="N14" s="2"/>
      <c r="O14" s="25">
        <v>6</v>
      </c>
      <c r="P14" s="26">
        <v>0</v>
      </c>
      <c r="Q14" s="27">
        <v>0</v>
      </c>
      <c r="R14" s="2"/>
      <c r="S14" s="25">
        <v>7</v>
      </c>
      <c r="T14" s="26">
        <v>1</v>
      </c>
      <c r="U14" s="27">
        <v>0</v>
      </c>
      <c r="V14" s="2"/>
      <c r="W14" s="25">
        <v>7</v>
      </c>
      <c r="X14" s="26">
        <v>0</v>
      </c>
      <c r="Y14" s="27">
        <v>0</v>
      </c>
      <c r="Z14" s="2"/>
      <c r="AA14" s="67">
        <f t="shared" si="0"/>
        <v>0.48936170212765956</v>
      </c>
      <c r="AB14" s="68">
        <f t="shared" si="0"/>
        <v>0.23404255319148937</v>
      </c>
      <c r="AC14" s="69">
        <f t="shared" si="0"/>
        <v>0.27659574468085107</v>
      </c>
      <c r="AD14" s="52">
        <f t="shared" si="1"/>
        <v>7.6923076923076927E-2</v>
      </c>
      <c r="AE14" s="55">
        <f t="shared" si="1"/>
        <v>0.46153846153846156</v>
      </c>
      <c r="AF14" s="57">
        <f t="shared" si="1"/>
        <v>0.46153846153846156</v>
      </c>
      <c r="AG14" s="53">
        <f t="shared" si="2"/>
        <v>0.15384615384615385</v>
      </c>
      <c r="AH14" s="55">
        <f t="shared" si="2"/>
        <v>0.30769230769230771</v>
      </c>
      <c r="AI14" s="57">
        <f t="shared" si="2"/>
        <v>0.53846153846153844</v>
      </c>
      <c r="AJ14" s="53">
        <f t="shared" si="3"/>
        <v>1</v>
      </c>
      <c r="AK14" s="55">
        <f t="shared" si="3"/>
        <v>0</v>
      </c>
      <c r="AL14" s="73">
        <f t="shared" si="3"/>
        <v>0</v>
      </c>
      <c r="AM14" s="53">
        <f t="shared" si="4"/>
        <v>0.875</v>
      </c>
      <c r="AN14" s="56">
        <f t="shared" si="4"/>
        <v>0.125</v>
      </c>
      <c r="AO14" s="73">
        <f t="shared" si="4"/>
        <v>0</v>
      </c>
      <c r="AP14" s="54">
        <f t="shared" si="5"/>
        <v>1</v>
      </c>
      <c r="AQ14" s="56">
        <f t="shared" si="5"/>
        <v>0</v>
      </c>
      <c r="AR14" s="57">
        <f t="shared" si="5"/>
        <v>0</v>
      </c>
      <c r="AS14" s="2"/>
    </row>
    <row r="15" spans="1:45" ht="45" customHeight="1" x14ac:dyDescent="0.2">
      <c r="B15" s="24" t="s">
        <v>17</v>
      </c>
      <c r="C15" s="61">
        <v>24</v>
      </c>
      <c r="D15" s="62">
        <v>10</v>
      </c>
      <c r="E15" s="63">
        <v>13</v>
      </c>
      <c r="F15" s="2"/>
      <c r="G15" s="25">
        <v>0</v>
      </c>
      <c r="H15" s="26">
        <v>5</v>
      </c>
      <c r="I15" s="27">
        <v>8</v>
      </c>
      <c r="K15" s="25">
        <v>5</v>
      </c>
      <c r="L15" s="26">
        <v>4</v>
      </c>
      <c r="M15" s="27">
        <v>4</v>
      </c>
      <c r="N15" s="2"/>
      <c r="O15" s="25">
        <v>6</v>
      </c>
      <c r="P15" s="26">
        <v>0</v>
      </c>
      <c r="Q15" s="27">
        <v>0</v>
      </c>
      <c r="R15" s="2"/>
      <c r="S15" s="25">
        <v>6</v>
      </c>
      <c r="T15" s="26">
        <v>1</v>
      </c>
      <c r="U15" s="27">
        <v>1</v>
      </c>
      <c r="V15" s="2"/>
      <c r="W15" s="25">
        <v>7</v>
      </c>
      <c r="X15" s="26">
        <v>0</v>
      </c>
      <c r="Y15" s="27">
        <v>0</v>
      </c>
      <c r="Z15" s="2"/>
      <c r="AA15" s="67">
        <f t="shared" si="0"/>
        <v>0.51063829787234039</v>
      </c>
      <c r="AB15" s="68">
        <f t="shared" si="0"/>
        <v>0.21276595744680851</v>
      </c>
      <c r="AC15" s="69">
        <f t="shared" si="0"/>
        <v>0.27659574468085107</v>
      </c>
      <c r="AD15" s="52">
        <f t="shared" si="1"/>
        <v>0</v>
      </c>
      <c r="AE15" s="55">
        <f t="shared" si="1"/>
        <v>0.38461538461538464</v>
      </c>
      <c r="AF15" s="57">
        <f t="shared" si="1"/>
        <v>0.61538461538461542</v>
      </c>
      <c r="AG15" s="53">
        <f t="shared" si="2"/>
        <v>0.38461538461538464</v>
      </c>
      <c r="AH15" s="55">
        <f t="shared" si="2"/>
        <v>0.30769230769230771</v>
      </c>
      <c r="AI15" s="57">
        <f t="shared" si="2"/>
        <v>0.30769230769230771</v>
      </c>
      <c r="AJ15" s="53">
        <f t="shared" si="3"/>
        <v>1</v>
      </c>
      <c r="AK15" s="55">
        <f t="shared" si="3"/>
        <v>0</v>
      </c>
      <c r="AL15" s="73">
        <f t="shared" si="3"/>
        <v>0</v>
      </c>
      <c r="AM15" s="53">
        <f t="shared" si="4"/>
        <v>0.75</v>
      </c>
      <c r="AN15" s="56">
        <f t="shared" si="4"/>
        <v>0.125</v>
      </c>
      <c r="AO15" s="73">
        <f t="shared" si="4"/>
        <v>0.125</v>
      </c>
      <c r="AP15" s="54">
        <f t="shared" si="5"/>
        <v>1</v>
      </c>
      <c r="AQ15" s="56">
        <f t="shared" si="5"/>
        <v>0</v>
      </c>
      <c r="AR15" s="57">
        <f t="shared" si="5"/>
        <v>0</v>
      </c>
      <c r="AS15" s="2"/>
    </row>
    <row r="16" spans="1:45" ht="45" customHeight="1" x14ac:dyDescent="0.2">
      <c r="B16" s="30" t="s">
        <v>18</v>
      </c>
      <c r="C16" s="64">
        <v>24</v>
      </c>
      <c r="D16" s="65">
        <v>6</v>
      </c>
      <c r="E16" s="66">
        <v>17</v>
      </c>
      <c r="F16" s="2"/>
      <c r="G16" s="28">
        <v>0</v>
      </c>
      <c r="H16" s="29">
        <v>3</v>
      </c>
      <c r="I16" s="31">
        <v>10</v>
      </c>
      <c r="K16" s="28">
        <v>4</v>
      </c>
      <c r="L16" s="29">
        <v>2</v>
      </c>
      <c r="M16" s="31">
        <v>7</v>
      </c>
      <c r="N16" s="2"/>
      <c r="O16" s="28">
        <v>6</v>
      </c>
      <c r="P16" s="29">
        <v>0</v>
      </c>
      <c r="Q16" s="31">
        <v>0</v>
      </c>
      <c r="R16" s="2"/>
      <c r="S16" s="28">
        <v>7</v>
      </c>
      <c r="T16" s="29">
        <v>1</v>
      </c>
      <c r="U16" s="31">
        <v>0</v>
      </c>
      <c r="V16" s="2"/>
      <c r="W16" s="28">
        <v>7</v>
      </c>
      <c r="X16" s="29">
        <v>0</v>
      </c>
      <c r="Y16" s="31">
        <v>0</v>
      </c>
      <c r="Z16" s="2"/>
      <c r="AA16" s="67">
        <f t="shared" si="0"/>
        <v>0.51063829787234039</v>
      </c>
      <c r="AB16" s="68">
        <f t="shared" si="0"/>
        <v>0.1276595744680851</v>
      </c>
      <c r="AC16" s="69">
        <f t="shared" si="0"/>
        <v>0.36170212765957449</v>
      </c>
      <c r="AD16" s="52">
        <f t="shared" si="1"/>
        <v>0</v>
      </c>
      <c r="AE16" s="55">
        <f t="shared" si="1"/>
        <v>0.23076923076923078</v>
      </c>
      <c r="AF16" s="57">
        <f t="shared" si="1"/>
        <v>0.76923076923076927</v>
      </c>
      <c r="AG16" s="53">
        <f t="shared" si="2"/>
        <v>0.30769230769230771</v>
      </c>
      <c r="AH16" s="55">
        <f t="shared" si="2"/>
        <v>0.15384615384615385</v>
      </c>
      <c r="AI16" s="57">
        <f t="shared" si="2"/>
        <v>0.53846153846153844</v>
      </c>
      <c r="AJ16" s="53">
        <f t="shared" si="3"/>
        <v>1</v>
      </c>
      <c r="AK16" s="55">
        <f t="shared" si="3"/>
        <v>0</v>
      </c>
      <c r="AL16" s="73">
        <f t="shared" si="3"/>
        <v>0</v>
      </c>
      <c r="AM16" s="53">
        <f t="shared" si="4"/>
        <v>0.875</v>
      </c>
      <c r="AN16" s="56">
        <f t="shared" si="4"/>
        <v>0.125</v>
      </c>
      <c r="AO16" s="73">
        <f t="shared" si="4"/>
        <v>0</v>
      </c>
      <c r="AP16" s="54">
        <f t="shared" si="5"/>
        <v>1</v>
      </c>
      <c r="AQ16" s="56">
        <f t="shared" si="5"/>
        <v>0</v>
      </c>
      <c r="AR16" s="57">
        <f t="shared" si="5"/>
        <v>0</v>
      </c>
      <c r="AS16" s="2"/>
    </row>
    <row r="17" spans="1:45" ht="45" customHeight="1" x14ac:dyDescent="0.2">
      <c r="B17" s="30" t="s">
        <v>19</v>
      </c>
      <c r="C17" s="64">
        <v>20</v>
      </c>
      <c r="D17" s="65">
        <v>16</v>
      </c>
      <c r="E17" s="66">
        <v>11</v>
      </c>
      <c r="F17" s="2"/>
      <c r="G17" s="28">
        <v>0</v>
      </c>
      <c r="H17" s="29">
        <v>8</v>
      </c>
      <c r="I17" s="31">
        <v>5</v>
      </c>
      <c r="K17" s="28">
        <v>4</v>
      </c>
      <c r="L17" s="29">
        <v>4</v>
      </c>
      <c r="M17" s="31">
        <v>5</v>
      </c>
      <c r="N17" s="2"/>
      <c r="O17" s="28">
        <v>5</v>
      </c>
      <c r="P17" s="29">
        <v>1</v>
      </c>
      <c r="Q17" s="31">
        <v>0</v>
      </c>
      <c r="R17" s="2"/>
      <c r="S17" s="28">
        <v>4</v>
      </c>
      <c r="T17" s="29">
        <v>3</v>
      </c>
      <c r="U17" s="31">
        <v>1</v>
      </c>
      <c r="V17" s="2"/>
      <c r="W17" s="28">
        <v>7</v>
      </c>
      <c r="X17" s="29">
        <v>0</v>
      </c>
      <c r="Y17" s="31">
        <v>0</v>
      </c>
      <c r="Z17" s="2"/>
      <c r="AA17" s="67">
        <f t="shared" si="0"/>
        <v>0.42553191489361702</v>
      </c>
      <c r="AB17" s="68">
        <f t="shared" si="0"/>
        <v>0.34042553191489361</v>
      </c>
      <c r="AC17" s="69">
        <f t="shared" si="0"/>
        <v>0.23404255319148937</v>
      </c>
      <c r="AD17" s="52">
        <f t="shared" si="1"/>
        <v>0</v>
      </c>
      <c r="AE17" s="55">
        <f t="shared" si="1"/>
        <v>0.61538461538461542</v>
      </c>
      <c r="AF17" s="57">
        <f t="shared" si="1"/>
        <v>0.38461538461538464</v>
      </c>
      <c r="AG17" s="53">
        <f t="shared" si="2"/>
        <v>0.30769230769230771</v>
      </c>
      <c r="AH17" s="55">
        <f t="shared" si="2"/>
        <v>0.30769230769230771</v>
      </c>
      <c r="AI17" s="57">
        <f t="shared" si="2"/>
        <v>0.38461538461538464</v>
      </c>
      <c r="AJ17" s="53">
        <f t="shared" si="3"/>
        <v>0.83333333333333337</v>
      </c>
      <c r="AK17" s="55">
        <f t="shared" si="3"/>
        <v>0.16666666666666666</v>
      </c>
      <c r="AL17" s="73">
        <f t="shared" si="3"/>
        <v>0</v>
      </c>
      <c r="AM17" s="53">
        <f t="shared" si="4"/>
        <v>0.5</v>
      </c>
      <c r="AN17" s="56">
        <f t="shared" si="4"/>
        <v>0.375</v>
      </c>
      <c r="AO17" s="73">
        <f t="shared" si="4"/>
        <v>0.125</v>
      </c>
      <c r="AP17" s="54">
        <f t="shared" si="5"/>
        <v>1</v>
      </c>
      <c r="AQ17" s="56">
        <f t="shared" si="5"/>
        <v>0</v>
      </c>
      <c r="AR17" s="57">
        <f t="shared" si="5"/>
        <v>0</v>
      </c>
      <c r="AS17" s="2"/>
    </row>
    <row r="18" spans="1:45" ht="45" customHeight="1" x14ac:dyDescent="0.2">
      <c r="B18" s="30" t="s">
        <v>20</v>
      </c>
      <c r="C18" s="64">
        <v>21</v>
      </c>
      <c r="D18" s="65">
        <v>13</v>
      </c>
      <c r="E18" s="66">
        <v>13</v>
      </c>
      <c r="F18" s="2"/>
      <c r="G18" s="28">
        <v>0</v>
      </c>
      <c r="H18" s="29">
        <v>4</v>
      </c>
      <c r="I18" s="31">
        <v>9</v>
      </c>
      <c r="K18" s="28">
        <v>4</v>
      </c>
      <c r="L18" s="29">
        <v>5</v>
      </c>
      <c r="M18" s="31">
        <v>4</v>
      </c>
      <c r="N18" s="2"/>
      <c r="O18" s="28">
        <v>5</v>
      </c>
      <c r="P18" s="29">
        <v>1</v>
      </c>
      <c r="Q18" s="31">
        <v>0</v>
      </c>
      <c r="R18" s="2"/>
      <c r="S18" s="28">
        <v>5</v>
      </c>
      <c r="T18" s="29">
        <v>3</v>
      </c>
      <c r="U18" s="31">
        <v>0</v>
      </c>
      <c r="V18" s="2"/>
      <c r="W18" s="28">
        <v>7</v>
      </c>
      <c r="X18" s="29">
        <v>0</v>
      </c>
      <c r="Y18" s="31">
        <v>0</v>
      </c>
      <c r="Z18" s="2"/>
      <c r="AA18" s="67">
        <f t="shared" si="0"/>
        <v>0.44680851063829785</v>
      </c>
      <c r="AB18" s="68">
        <f t="shared" si="0"/>
        <v>0.27659574468085107</v>
      </c>
      <c r="AC18" s="69">
        <f t="shared" si="0"/>
        <v>0.27659574468085107</v>
      </c>
      <c r="AD18" s="52">
        <f t="shared" si="1"/>
        <v>0</v>
      </c>
      <c r="AE18" s="55">
        <f t="shared" si="1"/>
        <v>0.30769230769230771</v>
      </c>
      <c r="AF18" s="57">
        <f t="shared" si="1"/>
        <v>0.69230769230769229</v>
      </c>
      <c r="AG18" s="53">
        <f t="shared" si="2"/>
        <v>0.30769230769230771</v>
      </c>
      <c r="AH18" s="55">
        <f t="shared" si="2"/>
        <v>0.38461538461538464</v>
      </c>
      <c r="AI18" s="57">
        <f t="shared" si="2"/>
        <v>0.30769230769230771</v>
      </c>
      <c r="AJ18" s="53">
        <f t="shared" si="3"/>
        <v>0.83333333333333337</v>
      </c>
      <c r="AK18" s="55">
        <f t="shared" si="3"/>
        <v>0.16666666666666666</v>
      </c>
      <c r="AL18" s="73">
        <f t="shared" si="3"/>
        <v>0</v>
      </c>
      <c r="AM18" s="53">
        <f t="shared" si="4"/>
        <v>0.625</v>
      </c>
      <c r="AN18" s="56">
        <f t="shared" si="4"/>
        <v>0.375</v>
      </c>
      <c r="AO18" s="73">
        <f t="shared" si="4"/>
        <v>0</v>
      </c>
      <c r="AP18" s="54">
        <f t="shared" si="5"/>
        <v>1</v>
      </c>
      <c r="AQ18" s="56">
        <f t="shared" si="5"/>
        <v>0</v>
      </c>
      <c r="AR18" s="57">
        <f t="shared" si="5"/>
        <v>0</v>
      </c>
      <c r="AS18" s="2"/>
    </row>
    <row r="19" spans="1:45" ht="45" customHeight="1" x14ac:dyDescent="0.2">
      <c r="B19" s="30" t="s">
        <v>21</v>
      </c>
      <c r="C19" s="64">
        <v>20</v>
      </c>
      <c r="D19" s="65">
        <v>14</v>
      </c>
      <c r="E19" s="66">
        <v>13</v>
      </c>
      <c r="F19" s="2"/>
      <c r="G19" s="28">
        <v>0</v>
      </c>
      <c r="H19" s="29">
        <v>7</v>
      </c>
      <c r="I19" s="31">
        <v>6</v>
      </c>
      <c r="K19" s="28">
        <v>4</v>
      </c>
      <c r="L19" s="29">
        <v>3</v>
      </c>
      <c r="M19" s="31">
        <v>6</v>
      </c>
      <c r="N19" s="2"/>
      <c r="O19" s="28">
        <v>4</v>
      </c>
      <c r="P19" s="29">
        <v>1</v>
      </c>
      <c r="Q19" s="31">
        <v>1</v>
      </c>
      <c r="R19" s="2"/>
      <c r="S19" s="28">
        <v>5</v>
      </c>
      <c r="T19" s="29">
        <v>3</v>
      </c>
      <c r="U19" s="31">
        <v>0</v>
      </c>
      <c r="V19" s="2"/>
      <c r="W19" s="28">
        <v>7</v>
      </c>
      <c r="X19" s="29">
        <v>0</v>
      </c>
      <c r="Y19" s="31">
        <v>0</v>
      </c>
      <c r="Z19" s="2"/>
      <c r="AA19" s="67">
        <f t="shared" si="0"/>
        <v>0.42553191489361702</v>
      </c>
      <c r="AB19" s="68">
        <f t="shared" si="0"/>
        <v>0.2978723404255319</v>
      </c>
      <c r="AC19" s="69">
        <f t="shared" si="0"/>
        <v>0.27659574468085107</v>
      </c>
      <c r="AD19" s="52">
        <f t="shared" si="1"/>
        <v>0</v>
      </c>
      <c r="AE19" s="55">
        <f t="shared" si="1"/>
        <v>0.53846153846153844</v>
      </c>
      <c r="AF19" s="57">
        <f t="shared" si="1"/>
        <v>0.46153846153846156</v>
      </c>
      <c r="AG19" s="53">
        <f t="shared" si="2"/>
        <v>0.30769230769230771</v>
      </c>
      <c r="AH19" s="55">
        <f t="shared" si="2"/>
        <v>0.23076923076923078</v>
      </c>
      <c r="AI19" s="57">
        <f t="shared" si="2"/>
        <v>0.46153846153846156</v>
      </c>
      <c r="AJ19" s="53">
        <f t="shared" si="3"/>
        <v>0.66666666666666663</v>
      </c>
      <c r="AK19" s="55">
        <f t="shared" si="3"/>
        <v>0.16666666666666666</v>
      </c>
      <c r="AL19" s="73">
        <f t="shared" si="3"/>
        <v>0.16666666666666666</v>
      </c>
      <c r="AM19" s="53">
        <f t="shared" si="4"/>
        <v>0.625</v>
      </c>
      <c r="AN19" s="56">
        <f t="shared" si="4"/>
        <v>0.375</v>
      </c>
      <c r="AO19" s="73">
        <f t="shared" si="4"/>
        <v>0</v>
      </c>
      <c r="AP19" s="54">
        <f t="shared" si="5"/>
        <v>1</v>
      </c>
      <c r="AQ19" s="56">
        <f t="shared" si="5"/>
        <v>0</v>
      </c>
      <c r="AR19" s="57">
        <f t="shared" si="5"/>
        <v>0</v>
      </c>
      <c r="AS19" s="2"/>
    </row>
    <row r="20" spans="1:45" ht="45" customHeight="1" x14ac:dyDescent="0.2">
      <c r="B20" s="30" t="s">
        <v>22</v>
      </c>
      <c r="C20" s="64">
        <v>21</v>
      </c>
      <c r="D20" s="65">
        <v>15</v>
      </c>
      <c r="E20" s="66">
        <v>11</v>
      </c>
      <c r="F20" s="2"/>
      <c r="G20" s="28">
        <v>0</v>
      </c>
      <c r="H20" s="29">
        <v>8</v>
      </c>
      <c r="I20" s="31">
        <v>5</v>
      </c>
      <c r="K20" s="28">
        <v>4</v>
      </c>
      <c r="L20" s="29">
        <v>3</v>
      </c>
      <c r="M20" s="31">
        <v>6</v>
      </c>
      <c r="N20" s="2"/>
      <c r="O20" s="28">
        <v>5</v>
      </c>
      <c r="P20" s="29">
        <v>1</v>
      </c>
      <c r="Q20" s="31">
        <v>0</v>
      </c>
      <c r="R20" s="2"/>
      <c r="S20" s="28">
        <v>5</v>
      </c>
      <c r="T20" s="29">
        <v>3</v>
      </c>
      <c r="U20" s="31">
        <v>0</v>
      </c>
      <c r="V20" s="2"/>
      <c r="W20" s="28">
        <v>7</v>
      </c>
      <c r="X20" s="29">
        <v>0</v>
      </c>
      <c r="Y20" s="31">
        <v>0</v>
      </c>
      <c r="Z20" s="2"/>
      <c r="AA20" s="67">
        <f t="shared" ref="AA20:AC31" si="6">(C20)/47</f>
        <v>0.44680851063829785</v>
      </c>
      <c r="AB20" s="68">
        <f t="shared" si="6"/>
        <v>0.31914893617021278</v>
      </c>
      <c r="AC20" s="69">
        <f t="shared" si="6"/>
        <v>0.23404255319148937</v>
      </c>
      <c r="AD20" s="52">
        <f t="shared" ref="AD20:AF31" si="7">(G20)/13</f>
        <v>0</v>
      </c>
      <c r="AE20" s="55">
        <f t="shared" si="7"/>
        <v>0.61538461538461542</v>
      </c>
      <c r="AF20" s="57">
        <f t="shared" si="7"/>
        <v>0.38461538461538464</v>
      </c>
      <c r="AG20" s="53">
        <f t="shared" ref="AG20:AI31" si="8">(K20)/13</f>
        <v>0.30769230769230771</v>
      </c>
      <c r="AH20" s="55">
        <f t="shared" si="8"/>
        <v>0.23076923076923078</v>
      </c>
      <c r="AI20" s="57">
        <f t="shared" si="8"/>
        <v>0.46153846153846156</v>
      </c>
      <c r="AJ20" s="53">
        <f t="shared" ref="AJ20:AL31" si="9">(O20)/6</f>
        <v>0.83333333333333337</v>
      </c>
      <c r="AK20" s="55">
        <f t="shared" si="9"/>
        <v>0.16666666666666666</v>
      </c>
      <c r="AL20" s="73">
        <f t="shared" si="9"/>
        <v>0</v>
      </c>
      <c r="AM20" s="53">
        <f t="shared" ref="AM20:AO31" si="10">(S20)/8</f>
        <v>0.625</v>
      </c>
      <c r="AN20" s="56">
        <f t="shared" si="10"/>
        <v>0.375</v>
      </c>
      <c r="AO20" s="73">
        <f t="shared" si="10"/>
        <v>0</v>
      </c>
      <c r="AP20" s="54">
        <f t="shared" ref="AP20:AR31" si="11">(W20)/7</f>
        <v>1</v>
      </c>
      <c r="AQ20" s="56">
        <f t="shared" si="11"/>
        <v>0</v>
      </c>
      <c r="AR20" s="57">
        <f t="shared" si="11"/>
        <v>0</v>
      </c>
      <c r="AS20" s="2"/>
    </row>
    <row r="21" spans="1:45" ht="45" customHeight="1" x14ac:dyDescent="0.2">
      <c r="B21" s="30" t="s">
        <v>24</v>
      </c>
      <c r="C21" s="64">
        <v>19</v>
      </c>
      <c r="D21" s="65">
        <v>11</v>
      </c>
      <c r="E21" s="66">
        <v>17</v>
      </c>
      <c r="F21" s="2"/>
      <c r="G21" s="28">
        <v>0</v>
      </c>
      <c r="H21" s="29">
        <v>5</v>
      </c>
      <c r="I21" s="31">
        <v>8</v>
      </c>
      <c r="K21" s="28">
        <v>3</v>
      </c>
      <c r="L21" s="29">
        <v>2</v>
      </c>
      <c r="M21" s="31">
        <v>8</v>
      </c>
      <c r="N21" s="2"/>
      <c r="O21" s="28">
        <v>5</v>
      </c>
      <c r="P21" s="29">
        <v>1</v>
      </c>
      <c r="Q21" s="31">
        <v>0</v>
      </c>
      <c r="R21" s="2"/>
      <c r="S21" s="28">
        <v>4</v>
      </c>
      <c r="T21" s="29">
        <v>3</v>
      </c>
      <c r="U21" s="31">
        <v>1</v>
      </c>
      <c r="V21" s="2"/>
      <c r="W21" s="28">
        <v>7</v>
      </c>
      <c r="X21" s="29">
        <v>0</v>
      </c>
      <c r="Y21" s="31">
        <v>0</v>
      </c>
      <c r="Z21" s="2"/>
      <c r="AA21" s="67">
        <f t="shared" si="6"/>
        <v>0.40425531914893614</v>
      </c>
      <c r="AB21" s="68">
        <f t="shared" si="6"/>
        <v>0.23404255319148937</v>
      </c>
      <c r="AC21" s="69">
        <f t="shared" si="6"/>
        <v>0.36170212765957449</v>
      </c>
      <c r="AD21" s="52">
        <f t="shared" si="7"/>
        <v>0</v>
      </c>
      <c r="AE21" s="55">
        <f t="shared" si="7"/>
        <v>0.38461538461538464</v>
      </c>
      <c r="AF21" s="57">
        <f t="shared" si="7"/>
        <v>0.61538461538461542</v>
      </c>
      <c r="AG21" s="53">
        <f t="shared" si="8"/>
        <v>0.23076923076923078</v>
      </c>
      <c r="AH21" s="55">
        <f t="shared" si="8"/>
        <v>0.15384615384615385</v>
      </c>
      <c r="AI21" s="57">
        <f t="shared" si="8"/>
        <v>0.61538461538461542</v>
      </c>
      <c r="AJ21" s="53">
        <f t="shared" si="9"/>
        <v>0.83333333333333337</v>
      </c>
      <c r="AK21" s="55">
        <f t="shared" si="9"/>
        <v>0.16666666666666666</v>
      </c>
      <c r="AL21" s="73">
        <f t="shared" si="9"/>
        <v>0</v>
      </c>
      <c r="AM21" s="53">
        <f t="shared" si="10"/>
        <v>0.5</v>
      </c>
      <c r="AN21" s="56">
        <f t="shared" si="10"/>
        <v>0.375</v>
      </c>
      <c r="AO21" s="73">
        <f t="shared" si="10"/>
        <v>0.125</v>
      </c>
      <c r="AP21" s="54">
        <f t="shared" si="11"/>
        <v>1</v>
      </c>
      <c r="AQ21" s="56">
        <f t="shared" si="11"/>
        <v>0</v>
      </c>
      <c r="AR21" s="57">
        <f t="shared" si="11"/>
        <v>0</v>
      </c>
      <c r="AS21" s="2"/>
    </row>
    <row r="22" spans="1:45" ht="45" customHeight="1" x14ac:dyDescent="0.2">
      <c r="B22" s="30" t="s">
        <v>25</v>
      </c>
      <c r="C22" s="64">
        <v>21</v>
      </c>
      <c r="D22" s="65">
        <v>10</v>
      </c>
      <c r="E22" s="66">
        <v>16</v>
      </c>
      <c r="F22" s="2"/>
      <c r="G22" s="28">
        <v>0</v>
      </c>
      <c r="H22" s="29">
        <v>3</v>
      </c>
      <c r="I22" s="31">
        <v>10</v>
      </c>
      <c r="K22" s="28">
        <v>3</v>
      </c>
      <c r="L22" s="29">
        <v>4</v>
      </c>
      <c r="M22" s="31">
        <v>6</v>
      </c>
      <c r="N22" s="2"/>
      <c r="O22" s="28">
        <v>6</v>
      </c>
      <c r="P22" s="29">
        <v>0</v>
      </c>
      <c r="Q22" s="31">
        <v>0</v>
      </c>
      <c r="R22" s="2"/>
      <c r="S22" s="28">
        <v>5</v>
      </c>
      <c r="T22" s="29">
        <v>3</v>
      </c>
      <c r="U22" s="31">
        <v>0</v>
      </c>
      <c r="V22" s="2"/>
      <c r="W22" s="28">
        <v>7</v>
      </c>
      <c r="X22" s="29">
        <v>0</v>
      </c>
      <c r="Y22" s="31">
        <v>0</v>
      </c>
      <c r="Z22" s="2"/>
      <c r="AA22" s="67">
        <f t="shared" si="6"/>
        <v>0.44680851063829785</v>
      </c>
      <c r="AB22" s="68">
        <f t="shared" si="6"/>
        <v>0.21276595744680851</v>
      </c>
      <c r="AC22" s="69">
        <f t="shared" si="6"/>
        <v>0.34042553191489361</v>
      </c>
      <c r="AD22" s="52">
        <f t="shared" si="7"/>
        <v>0</v>
      </c>
      <c r="AE22" s="55">
        <f t="shared" si="7"/>
        <v>0.23076923076923078</v>
      </c>
      <c r="AF22" s="57">
        <f t="shared" si="7"/>
        <v>0.76923076923076927</v>
      </c>
      <c r="AG22" s="53">
        <f t="shared" si="8"/>
        <v>0.23076923076923078</v>
      </c>
      <c r="AH22" s="55">
        <f t="shared" si="8"/>
        <v>0.30769230769230771</v>
      </c>
      <c r="AI22" s="57">
        <f t="shared" si="8"/>
        <v>0.46153846153846156</v>
      </c>
      <c r="AJ22" s="53">
        <f t="shared" si="9"/>
        <v>1</v>
      </c>
      <c r="AK22" s="55">
        <f t="shared" si="9"/>
        <v>0</v>
      </c>
      <c r="AL22" s="73">
        <f t="shared" si="9"/>
        <v>0</v>
      </c>
      <c r="AM22" s="53">
        <f t="shared" si="10"/>
        <v>0.625</v>
      </c>
      <c r="AN22" s="56">
        <f t="shared" si="10"/>
        <v>0.375</v>
      </c>
      <c r="AO22" s="73">
        <f t="shared" si="10"/>
        <v>0</v>
      </c>
      <c r="AP22" s="54">
        <f t="shared" si="11"/>
        <v>1</v>
      </c>
      <c r="AQ22" s="56">
        <f t="shared" si="11"/>
        <v>0</v>
      </c>
      <c r="AR22" s="57">
        <f t="shared" si="11"/>
        <v>0</v>
      </c>
      <c r="AS22" s="2"/>
    </row>
    <row r="23" spans="1:45" ht="45" customHeight="1" x14ac:dyDescent="0.2">
      <c r="B23" s="32" t="s">
        <v>23</v>
      </c>
      <c r="C23" s="64">
        <v>21</v>
      </c>
      <c r="D23" s="65">
        <v>15</v>
      </c>
      <c r="E23" s="66">
        <v>11</v>
      </c>
      <c r="F23" s="2"/>
      <c r="G23" s="28">
        <v>0</v>
      </c>
      <c r="H23" s="29">
        <v>7</v>
      </c>
      <c r="I23" s="31">
        <v>6</v>
      </c>
      <c r="K23" s="28">
        <v>4</v>
      </c>
      <c r="L23" s="29">
        <v>4</v>
      </c>
      <c r="M23" s="31">
        <v>5</v>
      </c>
      <c r="N23" s="2"/>
      <c r="O23" s="28">
        <v>5</v>
      </c>
      <c r="P23" s="29">
        <v>1</v>
      </c>
      <c r="Q23" s="31">
        <v>0</v>
      </c>
      <c r="R23" s="2"/>
      <c r="S23" s="28">
        <v>5</v>
      </c>
      <c r="T23" s="29">
        <v>3</v>
      </c>
      <c r="U23" s="31">
        <v>0</v>
      </c>
      <c r="V23" s="2"/>
      <c r="W23" s="28">
        <v>7</v>
      </c>
      <c r="X23" s="29">
        <v>0</v>
      </c>
      <c r="Y23" s="31">
        <v>0</v>
      </c>
      <c r="Z23" s="2"/>
      <c r="AA23" s="67">
        <f t="shared" si="6"/>
        <v>0.44680851063829785</v>
      </c>
      <c r="AB23" s="68">
        <f t="shared" si="6"/>
        <v>0.31914893617021278</v>
      </c>
      <c r="AC23" s="69">
        <f t="shared" si="6"/>
        <v>0.23404255319148937</v>
      </c>
      <c r="AD23" s="52">
        <f t="shared" si="7"/>
        <v>0</v>
      </c>
      <c r="AE23" s="55">
        <f t="shared" si="7"/>
        <v>0.53846153846153844</v>
      </c>
      <c r="AF23" s="57">
        <f t="shared" si="7"/>
        <v>0.46153846153846156</v>
      </c>
      <c r="AG23" s="53">
        <f t="shared" si="8"/>
        <v>0.30769230769230771</v>
      </c>
      <c r="AH23" s="55">
        <f t="shared" si="8"/>
        <v>0.30769230769230771</v>
      </c>
      <c r="AI23" s="57">
        <f t="shared" si="8"/>
        <v>0.38461538461538464</v>
      </c>
      <c r="AJ23" s="53">
        <f t="shared" si="9"/>
        <v>0.83333333333333337</v>
      </c>
      <c r="AK23" s="55">
        <f t="shared" si="9"/>
        <v>0.16666666666666666</v>
      </c>
      <c r="AL23" s="73">
        <f t="shared" si="9"/>
        <v>0</v>
      </c>
      <c r="AM23" s="53">
        <f t="shared" si="10"/>
        <v>0.625</v>
      </c>
      <c r="AN23" s="56">
        <f t="shared" si="10"/>
        <v>0.375</v>
      </c>
      <c r="AO23" s="73">
        <f t="shared" si="10"/>
        <v>0</v>
      </c>
      <c r="AP23" s="54">
        <f t="shared" si="11"/>
        <v>1</v>
      </c>
      <c r="AQ23" s="56">
        <f t="shared" si="11"/>
        <v>0</v>
      </c>
      <c r="AR23" s="57">
        <f t="shared" si="11"/>
        <v>0</v>
      </c>
      <c r="AS23" s="2"/>
    </row>
    <row r="24" spans="1:45" ht="45" customHeight="1" x14ac:dyDescent="0.2">
      <c r="B24" s="30" t="s">
        <v>27</v>
      </c>
      <c r="C24" s="64">
        <v>21</v>
      </c>
      <c r="D24" s="65">
        <v>19</v>
      </c>
      <c r="E24" s="66">
        <v>7</v>
      </c>
      <c r="F24" s="2"/>
      <c r="G24" s="28">
        <v>0</v>
      </c>
      <c r="H24" s="29">
        <v>12</v>
      </c>
      <c r="I24" s="31">
        <v>1</v>
      </c>
      <c r="K24" s="28">
        <v>3</v>
      </c>
      <c r="L24" s="29">
        <v>4</v>
      </c>
      <c r="M24" s="31">
        <v>6</v>
      </c>
      <c r="N24" s="2"/>
      <c r="O24" s="28">
        <v>6</v>
      </c>
      <c r="P24" s="29">
        <v>0</v>
      </c>
      <c r="Q24" s="31">
        <v>0</v>
      </c>
      <c r="R24" s="2"/>
      <c r="S24" s="28">
        <v>5</v>
      </c>
      <c r="T24" s="29">
        <v>3</v>
      </c>
      <c r="U24" s="31">
        <v>0</v>
      </c>
      <c r="V24" s="2"/>
      <c r="W24" s="28">
        <v>7</v>
      </c>
      <c r="X24" s="29">
        <v>0</v>
      </c>
      <c r="Y24" s="31">
        <v>0</v>
      </c>
      <c r="Z24" s="2"/>
      <c r="AA24" s="67">
        <f t="shared" si="6"/>
        <v>0.44680851063829785</v>
      </c>
      <c r="AB24" s="68">
        <f t="shared" si="6"/>
        <v>0.40425531914893614</v>
      </c>
      <c r="AC24" s="69">
        <f t="shared" si="6"/>
        <v>0.14893617021276595</v>
      </c>
      <c r="AD24" s="52">
        <f t="shared" si="7"/>
        <v>0</v>
      </c>
      <c r="AE24" s="55">
        <f t="shared" si="7"/>
        <v>0.92307692307692313</v>
      </c>
      <c r="AF24" s="57">
        <f t="shared" si="7"/>
        <v>7.6923076923076927E-2</v>
      </c>
      <c r="AG24" s="53">
        <f t="shared" si="8"/>
        <v>0.23076923076923078</v>
      </c>
      <c r="AH24" s="55">
        <f t="shared" si="8"/>
        <v>0.30769230769230771</v>
      </c>
      <c r="AI24" s="57">
        <f t="shared" si="8"/>
        <v>0.46153846153846156</v>
      </c>
      <c r="AJ24" s="53">
        <f t="shared" si="9"/>
        <v>1</v>
      </c>
      <c r="AK24" s="55">
        <f t="shared" si="9"/>
        <v>0</v>
      </c>
      <c r="AL24" s="73">
        <f t="shared" si="9"/>
        <v>0</v>
      </c>
      <c r="AM24" s="53">
        <f t="shared" si="10"/>
        <v>0.625</v>
      </c>
      <c r="AN24" s="56">
        <f t="shared" si="10"/>
        <v>0.375</v>
      </c>
      <c r="AO24" s="73">
        <f t="shared" si="10"/>
        <v>0</v>
      </c>
      <c r="AP24" s="54">
        <f t="shared" si="11"/>
        <v>1</v>
      </c>
      <c r="AQ24" s="56">
        <f t="shared" si="11"/>
        <v>0</v>
      </c>
      <c r="AR24" s="57">
        <f t="shared" si="11"/>
        <v>0</v>
      </c>
      <c r="AS24" s="2"/>
    </row>
    <row r="25" spans="1:45" ht="45" customHeight="1" x14ac:dyDescent="0.2">
      <c r="B25" s="30" t="s">
        <v>28</v>
      </c>
      <c r="C25" s="64">
        <v>22</v>
      </c>
      <c r="D25" s="65">
        <v>12</v>
      </c>
      <c r="E25" s="66">
        <v>13</v>
      </c>
      <c r="F25" s="2"/>
      <c r="G25" s="28">
        <v>1</v>
      </c>
      <c r="H25" s="29">
        <v>6</v>
      </c>
      <c r="I25" s="31">
        <v>6</v>
      </c>
      <c r="K25" s="28">
        <v>3</v>
      </c>
      <c r="L25" s="29">
        <v>3</v>
      </c>
      <c r="M25" s="31">
        <v>7</v>
      </c>
      <c r="N25" s="2"/>
      <c r="O25" s="28">
        <v>6</v>
      </c>
      <c r="P25" s="29">
        <v>0</v>
      </c>
      <c r="Q25" s="31">
        <v>0</v>
      </c>
      <c r="R25" s="2"/>
      <c r="S25" s="28">
        <v>5</v>
      </c>
      <c r="T25" s="29">
        <v>3</v>
      </c>
      <c r="U25" s="31">
        <v>0</v>
      </c>
      <c r="V25" s="2"/>
      <c r="W25" s="28">
        <v>7</v>
      </c>
      <c r="X25" s="29">
        <v>0</v>
      </c>
      <c r="Y25" s="31">
        <v>0</v>
      </c>
      <c r="Z25" s="2"/>
      <c r="AA25" s="67">
        <f t="shared" si="6"/>
        <v>0.46808510638297873</v>
      </c>
      <c r="AB25" s="68">
        <f t="shared" si="6"/>
        <v>0.25531914893617019</v>
      </c>
      <c r="AC25" s="69">
        <f t="shared" si="6"/>
        <v>0.27659574468085107</v>
      </c>
      <c r="AD25" s="52">
        <f t="shared" si="7"/>
        <v>7.6923076923076927E-2</v>
      </c>
      <c r="AE25" s="55">
        <f t="shared" si="7"/>
        <v>0.46153846153846156</v>
      </c>
      <c r="AF25" s="57">
        <f t="shared" si="7"/>
        <v>0.46153846153846156</v>
      </c>
      <c r="AG25" s="53">
        <f t="shared" si="8"/>
        <v>0.23076923076923078</v>
      </c>
      <c r="AH25" s="55">
        <f t="shared" si="8"/>
        <v>0.23076923076923078</v>
      </c>
      <c r="AI25" s="57">
        <f t="shared" si="8"/>
        <v>0.53846153846153844</v>
      </c>
      <c r="AJ25" s="53">
        <f t="shared" si="9"/>
        <v>1</v>
      </c>
      <c r="AK25" s="55">
        <f t="shared" si="9"/>
        <v>0</v>
      </c>
      <c r="AL25" s="73">
        <f t="shared" si="9"/>
        <v>0</v>
      </c>
      <c r="AM25" s="53">
        <f t="shared" si="10"/>
        <v>0.625</v>
      </c>
      <c r="AN25" s="56">
        <f t="shared" si="10"/>
        <v>0.375</v>
      </c>
      <c r="AO25" s="73">
        <f t="shared" si="10"/>
        <v>0</v>
      </c>
      <c r="AP25" s="54">
        <f t="shared" si="11"/>
        <v>1</v>
      </c>
      <c r="AQ25" s="56">
        <f t="shared" si="11"/>
        <v>0</v>
      </c>
      <c r="AR25" s="57">
        <f t="shared" si="11"/>
        <v>0</v>
      </c>
      <c r="AS25" s="2"/>
    </row>
    <row r="26" spans="1:45" ht="45" customHeight="1" x14ac:dyDescent="0.2">
      <c r="B26" s="30" t="s">
        <v>29</v>
      </c>
      <c r="C26" s="64">
        <v>19</v>
      </c>
      <c r="D26" s="65">
        <v>9</v>
      </c>
      <c r="E26" s="66">
        <v>19</v>
      </c>
      <c r="F26" s="2"/>
      <c r="G26" s="28">
        <v>0</v>
      </c>
      <c r="H26" s="29">
        <v>6</v>
      </c>
      <c r="I26" s="31">
        <v>7</v>
      </c>
      <c r="K26" s="28">
        <v>0</v>
      </c>
      <c r="L26" s="29">
        <v>1</v>
      </c>
      <c r="M26" s="31">
        <v>12</v>
      </c>
      <c r="N26" s="2"/>
      <c r="O26" s="28">
        <v>6</v>
      </c>
      <c r="P26" s="29">
        <v>0</v>
      </c>
      <c r="Q26" s="31">
        <v>0</v>
      </c>
      <c r="R26" s="2"/>
      <c r="S26" s="28">
        <v>6</v>
      </c>
      <c r="T26" s="29">
        <v>2</v>
      </c>
      <c r="U26" s="31">
        <v>0</v>
      </c>
      <c r="V26" s="2"/>
      <c r="W26" s="28">
        <v>7</v>
      </c>
      <c r="X26" s="29">
        <v>0</v>
      </c>
      <c r="Y26" s="31">
        <v>0</v>
      </c>
      <c r="Z26" s="2"/>
      <c r="AA26" s="67">
        <f t="shared" si="6"/>
        <v>0.40425531914893614</v>
      </c>
      <c r="AB26" s="68">
        <f t="shared" si="6"/>
        <v>0.19148936170212766</v>
      </c>
      <c r="AC26" s="69">
        <f t="shared" si="6"/>
        <v>0.40425531914893614</v>
      </c>
      <c r="AD26" s="52">
        <f t="shared" si="7"/>
        <v>0</v>
      </c>
      <c r="AE26" s="55">
        <f t="shared" si="7"/>
        <v>0.46153846153846156</v>
      </c>
      <c r="AF26" s="57">
        <f t="shared" si="7"/>
        <v>0.53846153846153844</v>
      </c>
      <c r="AG26" s="53">
        <f t="shared" si="8"/>
        <v>0</v>
      </c>
      <c r="AH26" s="55">
        <f t="shared" si="8"/>
        <v>7.6923076923076927E-2</v>
      </c>
      <c r="AI26" s="57">
        <f t="shared" si="8"/>
        <v>0.92307692307692313</v>
      </c>
      <c r="AJ26" s="53">
        <f t="shared" si="9"/>
        <v>1</v>
      </c>
      <c r="AK26" s="55">
        <f t="shared" si="9"/>
        <v>0</v>
      </c>
      <c r="AL26" s="73">
        <f t="shared" si="9"/>
        <v>0</v>
      </c>
      <c r="AM26" s="53">
        <f t="shared" si="10"/>
        <v>0.75</v>
      </c>
      <c r="AN26" s="56">
        <f t="shared" si="10"/>
        <v>0.25</v>
      </c>
      <c r="AO26" s="73">
        <f t="shared" si="10"/>
        <v>0</v>
      </c>
      <c r="AP26" s="54">
        <f t="shared" si="11"/>
        <v>1</v>
      </c>
      <c r="AQ26" s="56">
        <f t="shared" si="11"/>
        <v>0</v>
      </c>
      <c r="AR26" s="57">
        <f t="shared" si="11"/>
        <v>0</v>
      </c>
      <c r="AS26" s="2"/>
    </row>
    <row r="27" spans="1:45" ht="45" customHeight="1" x14ac:dyDescent="0.2">
      <c r="B27" s="32" t="s">
        <v>30</v>
      </c>
      <c r="C27" s="64">
        <v>18</v>
      </c>
      <c r="D27" s="65">
        <v>15</v>
      </c>
      <c r="E27" s="66">
        <v>14</v>
      </c>
      <c r="F27" s="2"/>
      <c r="G27" s="28">
        <v>0</v>
      </c>
      <c r="H27" s="29">
        <v>7</v>
      </c>
      <c r="I27" s="31">
        <v>6</v>
      </c>
      <c r="K27" s="28">
        <v>0</v>
      </c>
      <c r="L27" s="29">
        <v>6</v>
      </c>
      <c r="M27" s="31">
        <v>7</v>
      </c>
      <c r="N27" s="2"/>
      <c r="O27" s="28">
        <v>6</v>
      </c>
      <c r="P27" s="29">
        <v>0</v>
      </c>
      <c r="Q27" s="31">
        <v>0</v>
      </c>
      <c r="R27" s="2"/>
      <c r="S27" s="28">
        <v>5</v>
      </c>
      <c r="T27" s="29">
        <v>2</v>
      </c>
      <c r="U27" s="31">
        <v>1</v>
      </c>
      <c r="V27" s="2"/>
      <c r="W27" s="28">
        <v>7</v>
      </c>
      <c r="X27" s="29">
        <v>0</v>
      </c>
      <c r="Y27" s="31">
        <v>0</v>
      </c>
      <c r="Z27" s="2"/>
      <c r="AA27" s="67">
        <f t="shared" si="6"/>
        <v>0.38297872340425532</v>
      </c>
      <c r="AB27" s="68">
        <f t="shared" si="6"/>
        <v>0.31914893617021278</v>
      </c>
      <c r="AC27" s="69">
        <f t="shared" si="6"/>
        <v>0.2978723404255319</v>
      </c>
      <c r="AD27" s="52">
        <f t="shared" si="7"/>
        <v>0</v>
      </c>
      <c r="AE27" s="55">
        <f t="shared" si="7"/>
        <v>0.53846153846153844</v>
      </c>
      <c r="AF27" s="57">
        <f t="shared" si="7"/>
        <v>0.46153846153846156</v>
      </c>
      <c r="AG27" s="53">
        <f t="shared" si="8"/>
        <v>0</v>
      </c>
      <c r="AH27" s="55">
        <f t="shared" si="8"/>
        <v>0.46153846153846156</v>
      </c>
      <c r="AI27" s="57">
        <f t="shared" si="8"/>
        <v>0.53846153846153844</v>
      </c>
      <c r="AJ27" s="53">
        <f t="shared" si="9"/>
        <v>1</v>
      </c>
      <c r="AK27" s="55">
        <f t="shared" si="9"/>
        <v>0</v>
      </c>
      <c r="AL27" s="73">
        <f t="shared" si="9"/>
        <v>0</v>
      </c>
      <c r="AM27" s="53">
        <f t="shared" si="10"/>
        <v>0.625</v>
      </c>
      <c r="AN27" s="56">
        <f t="shared" si="10"/>
        <v>0.25</v>
      </c>
      <c r="AO27" s="73">
        <f t="shared" si="10"/>
        <v>0.125</v>
      </c>
      <c r="AP27" s="54">
        <f t="shared" si="11"/>
        <v>1</v>
      </c>
      <c r="AQ27" s="56">
        <f t="shared" si="11"/>
        <v>0</v>
      </c>
      <c r="AR27" s="57">
        <f t="shared" si="11"/>
        <v>0</v>
      </c>
      <c r="AS27" s="2"/>
    </row>
    <row r="28" spans="1:45" ht="45" customHeight="1" x14ac:dyDescent="0.2">
      <c r="B28" s="30" t="s">
        <v>31</v>
      </c>
      <c r="C28" s="64">
        <v>18</v>
      </c>
      <c r="D28" s="65">
        <v>7</v>
      </c>
      <c r="E28" s="66">
        <v>21</v>
      </c>
      <c r="F28" s="2"/>
      <c r="G28" s="28">
        <v>0</v>
      </c>
      <c r="H28" s="29">
        <v>3</v>
      </c>
      <c r="I28" s="31">
        <v>9</v>
      </c>
      <c r="K28" s="28">
        <v>0</v>
      </c>
      <c r="L28" s="29">
        <v>3</v>
      </c>
      <c r="M28" s="31">
        <v>10</v>
      </c>
      <c r="N28" s="2"/>
      <c r="O28" s="28">
        <v>5</v>
      </c>
      <c r="P28" s="29">
        <v>0</v>
      </c>
      <c r="Q28" s="31">
        <v>1</v>
      </c>
      <c r="R28" s="2"/>
      <c r="S28" s="28">
        <v>6</v>
      </c>
      <c r="T28" s="29">
        <v>1</v>
      </c>
      <c r="U28" s="31">
        <v>1</v>
      </c>
      <c r="V28" s="2"/>
      <c r="W28" s="28">
        <v>7</v>
      </c>
      <c r="X28" s="29">
        <v>0</v>
      </c>
      <c r="Y28" s="31">
        <v>0</v>
      </c>
      <c r="Z28" s="2"/>
      <c r="AA28" s="67">
        <f>(C28)/46</f>
        <v>0.39130434782608697</v>
      </c>
      <c r="AB28" s="68">
        <f>(D28)/46</f>
        <v>0.15217391304347827</v>
      </c>
      <c r="AC28" s="69">
        <f>(E28)/46</f>
        <v>0.45652173913043476</v>
      </c>
      <c r="AD28" s="52">
        <f>(G28)/12</f>
        <v>0</v>
      </c>
      <c r="AE28" s="55">
        <f>(H28)/12</f>
        <v>0.25</v>
      </c>
      <c r="AF28" s="57">
        <f>(I28)/12</f>
        <v>0.75</v>
      </c>
      <c r="AG28" s="53">
        <f t="shared" si="8"/>
        <v>0</v>
      </c>
      <c r="AH28" s="55">
        <f t="shared" si="8"/>
        <v>0.23076923076923078</v>
      </c>
      <c r="AI28" s="57">
        <f t="shared" si="8"/>
        <v>0.76923076923076927</v>
      </c>
      <c r="AJ28" s="53">
        <f t="shared" si="9"/>
        <v>0.83333333333333337</v>
      </c>
      <c r="AK28" s="55">
        <f t="shared" si="9"/>
        <v>0</v>
      </c>
      <c r="AL28" s="73">
        <f t="shared" si="9"/>
        <v>0.16666666666666666</v>
      </c>
      <c r="AM28" s="53">
        <f t="shared" si="10"/>
        <v>0.75</v>
      </c>
      <c r="AN28" s="56">
        <f t="shared" si="10"/>
        <v>0.125</v>
      </c>
      <c r="AO28" s="73">
        <f t="shared" si="10"/>
        <v>0.125</v>
      </c>
      <c r="AP28" s="54">
        <f t="shared" si="11"/>
        <v>1</v>
      </c>
      <c r="AQ28" s="56">
        <f t="shared" si="11"/>
        <v>0</v>
      </c>
      <c r="AR28" s="57">
        <f t="shared" si="11"/>
        <v>0</v>
      </c>
      <c r="AS28" s="2"/>
    </row>
    <row r="29" spans="1:45" ht="45" customHeight="1" x14ac:dyDescent="0.2">
      <c r="B29" s="30" t="s">
        <v>32</v>
      </c>
      <c r="C29" s="64">
        <v>19</v>
      </c>
      <c r="D29" s="65">
        <v>16</v>
      </c>
      <c r="E29" s="66">
        <v>12</v>
      </c>
      <c r="F29" s="2"/>
      <c r="G29" s="28">
        <v>0</v>
      </c>
      <c r="H29" s="29">
        <v>7</v>
      </c>
      <c r="I29" s="31">
        <v>6</v>
      </c>
      <c r="K29" s="28">
        <v>0</v>
      </c>
      <c r="L29" s="29">
        <v>7</v>
      </c>
      <c r="M29" s="31">
        <v>6</v>
      </c>
      <c r="N29" s="2"/>
      <c r="O29" s="28">
        <v>6</v>
      </c>
      <c r="P29" s="29">
        <v>0</v>
      </c>
      <c r="Q29" s="31">
        <v>0</v>
      </c>
      <c r="R29" s="2"/>
      <c r="S29" s="28">
        <v>6</v>
      </c>
      <c r="T29" s="29">
        <v>2</v>
      </c>
      <c r="U29" s="31">
        <v>0</v>
      </c>
      <c r="V29" s="2"/>
      <c r="W29" s="28">
        <v>7</v>
      </c>
      <c r="X29" s="29">
        <v>0</v>
      </c>
      <c r="Y29" s="31">
        <v>0</v>
      </c>
      <c r="Z29" s="2"/>
      <c r="AA29" s="67">
        <f t="shared" si="6"/>
        <v>0.40425531914893614</v>
      </c>
      <c r="AB29" s="68">
        <f t="shared" si="6"/>
        <v>0.34042553191489361</v>
      </c>
      <c r="AC29" s="69">
        <f t="shared" si="6"/>
        <v>0.25531914893617019</v>
      </c>
      <c r="AD29" s="52">
        <f t="shared" si="7"/>
        <v>0</v>
      </c>
      <c r="AE29" s="55">
        <f t="shared" si="7"/>
        <v>0.53846153846153844</v>
      </c>
      <c r="AF29" s="57">
        <f t="shared" si="7"/>
        <v>0.46153846153846156</v>
      </c>
      <c r="AG29" s="53">
        <f t="shared" si="8"/>
        <v>0</v>
      </c>
      <c r="AH29" s="55">
        <f t="shared" si="8"/>
        <v>0.53846153846153844</v>
      </c>
      <c r="AI29" s="57">
        <f t="shared" si="8"/>
        <v>0.46153846153846156</v>
      </c>
      <c r="AJ29" s="53">
        <f t="shared" si="9"/>
        <v>1</v>
      </c>
      <c r="AK29" s="55">
        <f t="shared" si="9"/>
        <v>0</v>
      </c>
      <c r="AL29" s="73">
        <f t="shared" si="9"/>
        <v>0</v>
      </c>
      <c r="AM29" s="53">
        <f t="shared" si="10"/>
        <v>0.75</v>
      </c>
      <c r="AN29" s="56">
        <f t="shared" si="10"/>
        <v>0.25</v>
      </c>
      <c r="AO29" s="73">
        <f t="shared" si="10"/>
        <v>0</v>
      </c>
      <c r="AP29" s="54">
        <f t="shared" si="11"/>
        <v>1</v>
      </c>
      <c r="AQ29" s="56">
        <f t="shared" si="11"/>
        <v>0</v>
      </c>
      <c r="AR29" s="57">
        <f t="shared" si="11"/>
        <v>0</v>
      </c>
      <c r="AS29" s="2"/>
    </row>
    <row r="30" spans="1:45" ht="45" customHeight="1" x14ac:dyDescent="0.2">
      <c r="B30" s="30" t="s">
        <v>33</v>
      </c>
      <c r="C30" s="64">
        <v>20</v>
      </c>
      <c r="D30" s="65">
        <v>10</v>
      </c>
      <c r="E30" s="66">
        <v>17</v>
      </c>
      <c r="F30" s="2"/>
      <c r="G30" s="28">
        <v>0</v>
      </c>
      <c r="H30" s="29">
        <v>6</v>
      </c>
      <c r="I30" s="31">
        <v>7</v>
      </c>
      <c r="K30" s="28">
        <v>1</v>
      </c>
      <c r="L30" s="29">
        <v>2</v>
      </c>
      <c r="M30" s="31">
        <v>10</v>
      </c>
      <c r="N30" s="2"/>
      <c r="O30" s="28">
        <v>6</v>
      </c>
      <c r="P30" s="29">
        <v>0</v>
      </c>
      <c r="Q30" s="31">
        <v>0</v>
      </c>
      <c r="R30" s="2"/>
      <c r="S30" s="28">
        <v>6</v>
      </c>
      <c r="T30" s="29">
        <v>2</v>
      </c>
      <c r="U30" s="31">
        <v>0</v>
      </c>
      <c r="V30" s="2"/>
      <c r="W30" s="28">
        <v>7</v>
      </c>
      <c r="X30" s="29">
        <v>0</v>
      </c>
      <c r="Y30" s="31">
        <v>0</v>
      </c>
      <c r="Z30" s="2"/>
      <c r="AA30" s="67">
        <f t="shared" si="6"/>
        <v>0.42553191489361702</v>
      </c>
      <c r="AB30" s="68">
        <f t="shared" si="6"/>
        <v>0.21276595744680851</v>
      </c>
      <c r="AC30" s="69">
        <f t="shared" si="6"/>
        <v>0.36170212765957449</v>
      </c>
      <c r="AD30" s="52">
        <f t="shared" si="7"/>
        <v>0</v>
      </c>
      <c r="AE30" s="55">
        <f t="shared" si="7"/>
        <v>0.46153846153846156</v>
      </c>
      <c r="AF30" s="57">
        <f t="shared" si="7"/>
        <v>0.53846153846153844</v>
      </c>
      <c r="AG30" s="53">
        <f t="shared" si="8"/>
        <v>7.6923076923076927E-2</v>
      </c>
      <c r="AH30" s="55">
        <f t="shared" si="8"/>
        <v>0.15384615384615385</v>
      </c>
      <c r="AI30" s="57">
        <f t="shared" si="8"/>
        <v>0.76923076923076927</v>
      </c>
      <c r="AJ30" s="53">
        <f t="shared" si="9"/>
        <v>1</v>
      </c>
      <c r="AK30" s="55">
        <f t="shared" si="9"/>
        <v>0</v>
      </c>
      <c r="AL30" s="73">
        <f t="shared" si="9"/>
        <v>0</v>
      </c>
      <c r="AM30" s="53">
        <f t="shared" si="10"/>
        <v>0.75</v>
      </c>
      <c r="AN30" s="56">
        <f t="shared" si="10"/>
        <v>0.25</v>
      </c>
      <c r="AO30" s="73">
        <f t="shared" si="10"/>
        <v>0</v>
      </c>
      <c r="AP30" s="54">
        <f t="shared" si="11"/>
        <v>1</v>
      </c>
      <c r="AQ30" s="56">
        <f t="shared" si="11"/>
        <v>0</v>
      </c>
      <c r="AR30" s="57">
        <f t="shared" si="11"/>
        <v>0</v>
      </c>
      <c r="AS30" s="2"/>
    </row>
    <row r="31" spans="1:45" ht="45" customHeight="1" thickBot="1" x14ac:dyDescent="0.25">
      <c r="B31" s="30" t="s">
        <v>46</v>
      </c>
      <c r="C31" s="64">
        <v>21</v>
      </c>
      <c r="D31" s="65">
        <v>8</v>
      </c>
      <c r="E31" s="66">
        <v>18</v>
      </c>
      <c r="F31" s="2"/>
      <c r="G31" s="28">
        <v>0</v>
      </c>
      <c r="H31" s="29">
        <v>6</v>
      </c>
      <c r="I31" s="31">
        <v>7</v>
      </c>
      <c r="K31" s="28">
        <v>2</v>
      </c>
      <c r="L31" s="29">
        <v>1</v>
      </c>
      <c r="M31" s="31">
        <v>10</v>
      </c>
      <c r="N31" s="2"/>
      <c r="O31" s="28">
        <v>6</v>
      </c>
      <c r="P31" s="29">
        <v>0</v>
      </c>
      <c r="Q31" s="31">
        <v>0</v>
      </c>
      <c r="R31" s="2"/>
      <c r="S31" s="28">
        <v>6</v>
      </c>
      <c r="T31" s="29">
        <v>1</v>
      </c>
      <c r="U31" s="31">
        <v>1</v>
      </c>
      <c r="V31" s="2"/>
      <c r="W31" s="28">
        <v>7</v>
      </c>
      <c r="X31" s="29">
        <v>0</v>
      </c>
      <c r="Y31" s="31">
        <v>0</v>
      </c>
      <c r="Z31" s="2"/>
      <c r="AA31" s="67">
        <f t="shared" si="6"/>
        <v>0.44680851063829785</v>
      </c>
      <c r="AB31" s="68">
        <f t="shared" si="6"/>
        <v>0.1702127659574468</v>
      </c>
      <c r="AC31" s="69">
        <f t="shared" si="6"/>
        <v>0.38297872340425532</v>
      </c>
      <c r="AD31" s="52">
        <f t="shared" si="7"/>
        <v>0</v>
      </c>
      <c r="AE31" s="55">
        <f t="shared" si="7"/>
        <v>0.46153846153846156</v>
      </c>
      <c r="AF31" s="57">
        <f t="shared" si="7"/>
        <v>0.53846153846153844</v>
      </c>
      <c r="AG31" s="53">
        <f t="shared" si="8"/>
        <v>0.15384615384615385</v>
      </c>
      <c r="AH31" s="55">
        <f t="shared" si="8"/>
        <v>7.6923076923076927E-2</v>
      </c>
      <c r="AI31" s="57">
        <f t="shared" si="8"/>
        <v>0.76923076923076927</v>
      </c>
      <c r="AJ31" s="53">
        <f t="shared" si="9"/>
        <v>1</v>
      </c>
      <c r="AK31" s="55">
        <f t="shared" si="9"/>
        <v>0</v>
      </c>
      <c r="AL31" s="73">
        <f t="shared" si="9"/>
        <v>0</v>
      </c>
      <c r="AM31" s="53">
        <f t="shared" si="10"/>
        <v>0.75</v>
      </c>
      <c r="AN31" s="56">
        <f t="shared" si="10"/>
        <v>0.125</v>
      </c>
      <c r="AO31" s="73">
        <f t="shared" si="10"/>
        <v>0.125</v>
      </c>
      <c r="AP31" s="54">
        <f t="shared" si="11"/>
        <v>1</v>
      </c>
      <c r="AQ31" s="56">
        <f t="shared" si="11"/>
        <v>0</v>
      </c>
      <c r="AR31" s="57">
        <f t="shared" si="11"/>
        <v>0</v>
      </c>
      <c r="AS31" s="2"/>
    </row>
    <row r="32" spans="1:45" s="8" customFormat="1" ht="60" customHeight="1" thickTop="1" thickBot="1" x14ac:dyDescent="0.25">
      <c r="A32" s="7"/>
      <c r="B32" s="15" t="s">
        <v>2</v>
      </c>
      <c r="C32" s="16">
        <f>SUM(C4:C31)</f>
        <v>502</v>
      </c>
      <c r="D32" s="17">
        <f>SUM(D4:D31)</f>
        <v>291</v>
      </c>
      <c r="E32" s="18">
        <f>SUM(E4:E31)</f>
        <v>333</v>
      </c>
      <c r="F32" s="7"/>
      <c r="G32" s="16">
        <f>SUM(G4:G31)</f>
        <v>11</v>
      </c>
      <c r="H32" s="17">
        <f>SUM(H4:H31)</f>
        <v>137</v>
      </c>
      <c r="I32" s="18">
        <f>SUM(I4:I31)</f>
        <v>162</v>
      </c>
      <c r="J32" s="7"/>
      <c r="K32" s="16">
        <f>SUM(K4:K31)</f>
        <v>62</v>
      </c>
      <c r="L32" s="17">
        <f>SUM(L4:L31)</f>
        <v>93</v>
      </c>
      <c r="M32" s="18">
        <f>SUM(M4:M31)</f>
        <v>157</v>
      </c>
      <c r="N32" s="7"/>
      <c r="O32" s="16">
        <f>SUM(O4:O31)</f>
        <v>130</v>
      </c>
      <c r="P32" s="17">
        <f>SUM(P4:P31)</f>
        <v>10</v>
      </c>
      <c r="Q32" s="18">
        <f>SUM(Q4:Q31)</f>
        <v>4</v>
      </c>
      <c r="R32" s="7"/>
      <c r="S32" s="16">
        <f>SUM(S4:S31)</f>
        <v>131</v>
      </c>
      <c r="T32" s="17">
        <f>SUM(T4:T31)</f>
        <v>51</v>
      </c>
      <c r="U32" s="18">
        <f>SUM(U4:U31)</f>
        <v>10</v>
      </c>
      <c r="V32" s="7"/>
      <c r="W32" s="16">
        <f>SUM(W4:W31)</f>
        <v>168</v>
      </c>
      <c r="X32" s="17">
        <f>SUM(X4:X31)</f>
        <v>0</v>
      </c>
      <c r="Y32" s="18">
        <f>SUM(Y4:Y31)</f>
        <v>0</v>
      </c>
      <c r="Z32" s="7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"/>
    </row>
    <row r="33" spans="1:45" s="8" customFormat="1" ht="60" customHeight="1" thickTop="1" thickBot="1" x14ac:dyDescent="0.25">
      <c r="A33" s="7"/>
      <c r="B33" s="15" t="s">
        <v>3</v>
      </c>
      <c r="C33" s="34">
        <f>(C32)/24</f>
        <v>20.916666666666668</v>
      </c>
      <c r="D33" s="35">
        <f>(D32)/24</f>
        <v>12.125</v>
      </c>
      <c r="E33" s="36">
        <f>(E32)/24</f>
        <v>13.875</v>
      </c>
      <c r="F33" s="7"/>
      <c r="G33" s="34">
        <f>(G32)/24</f>
        <v>0.45833333333333331</v>
      </c>
      <c r="H33" s="35">
        <f>(H32)/24</f>
        <v>5.708333333333333</v>
      </c>
      <c r="I33" s="36">
        <f>(I32)/24</f>
        <v>6.75</v>
      </c>
      <c r="J33" s="7"/>
      <c r="K33" s="34">
        <f>(K32)/24</f>
        <v>2.5833333333333335</v>
      </c>
      <c r="L33" s="35">
        <f>(L32)/24</f>
        <v>3.875</v>
      </c>
      <c r="M33" s="36">
        <f>(M32)/24</f>
        <v>6.541666666666667</v>
      </c>
      <c r="N33" s="7"/>
      <c r="O33" s="34">
        <f>(O32)/24</f>
        <v>5.416666666666667</v>
      </c>
      <c r="P33" s="35">
        <f>(P32)/24</f>
        <v>0.41666666666666669</v>
      </c>
      <c r="Q33" s="36">
        <f>(Q32)/24</f>
        <v>0.16666666666666666</v>
      </c>
      <c r="R33" s="7"/>
      <c r="S33" s="34">
        <f>(S32)/24</f>
        <v>5.458333333333333</v>
      </c>
      <c r="T33" s="35">
        <f>(T32)/24</f>
        <v>2.125</v>
      </c>
      <c r="U33" s="36">
        <f>(U32)/24</f>
        <v>0.41666666666666669</v>
      </c>
      <c r="V33" s="7"/>
      <c r="W33" s="34">
        <f>(W32)/24</f>
        <v>7</v>
      </c>
      <c r="X33" s="35">
        <f>(X32)/24</f>
        <v>0</v>
      </c>
      <c r="Y33" s="36">
        <f>(Y32)/24</f>
        <v>0</v>
      </c>
      <c r="Z33" s="7"/>
      <c r="AA33" s="43"/>
      <c r="AB33" s="45"/>
      <c r="AC33" s="47"/>
      <c r="AD33" s="43"/>
      <c r="AE33" s="44"/>
      <c r="AF33" s="47"/>
      <c r="AG33" s="44"/>
      <c r="AH33" s="44"/>
      <c r="AI33" s="47"/>
      <c r="AJ33" s="44"/>
      <c r="AK33" s="44"/>
      <c r="AL33" s="47"/>
      <c r="AM33" s="44"/>
      <c r="AN33" s="46"/>
      <c r="AO33" s="47"/>
      <c r="AP33" s="71"/>
      <c r="AQ33" s="46"/>
      <c r="AR33" s="47"/>
      <c r="AS33" s="7"/>
    </row>
    <row r="34" spans="1:45" s="8" customFormat="1" ht="60" customHeight="1" thickTop="1" thickBot="1" x14ac:dyDescent="0.25">
      <c r="A34" s="7"/>
      <c r="B34" s="19" t="s">
        <v>4</v>
      </c>
      <c r="C34" s="37">
        <f>(C32)/1126</f>
        <v>0.44582593250444047</v>
      </c>
      <c r="D34" s="38">
        <f>(D32)/1126</f>
        <v>0.25843694493783304</v>
      </c>
      <c r="E34" s="39">
        <f>(E32)/1126</f>
        <v>0.29573712255772644</v>
      </c>
      <c r="F34" s="7"/>
      <c r="G34" s="37">
        <f>(G32)/310</f>
        <v>3.5483870967741936E-2</v>
      </c>
      <c r="H34" s="38">
        <f>(H32)/310</f>
        <v>0.44193548387096776</v>
      </c>
      <c r="I34" s="40">
        <f>(I32)/310</f>
        <v>0.52258064516129032</v>
      </c>
      <c r="J34" s="7"/>
      <c r="K34" s="37">
        <f>(K32)/312</f>
        <v>0.19871794871794871</v>
      </c>
      <c r="L34" s="38">
        <f>(L32)/312</f>
        <v>0.29807692307692307</v>
      </c>
      <c r="M34" s="40">
        <f>(M32)/312</f>
        <v>0.50320512820512819</v>
      </c>
      <c r="N34" s="7"/>
      <c r="O34" s="37">
        <f>(O32)/144</f>
        <v>0.90277777777777779</v>
      </c>
      <c r="P34" s="38">
        <f>(P32)/144</f>
        <v>6.9444444444444448E-2</v>
      </c>
      <c r="Q34" s="40">
        <f>(Q32)/144</f>
        <v>2.7777777777777776E-2</v>
      </c>
      <c r="R34" s="7"/>
      <c r="S34" s="37">
        <f>(S32)/192</f>
        <v>0.68229166666666663</v>
      </c>
      <c r="T34" s="38">
        <f>(T32)/192</f>
        <v>0.265625</v>
      </c>
      <c r="U34" s="40">
        <f>(U32)/192</f>
        <v>5.2083333333333336E-2</v>
      </c>
      <c r="V34" s="7"/>
      <c r="W34" s="37">
        <f>(W32)/168</f>
        <v>1</v>
      </c>
      <c r="X34" s="38">
        <f>(X32)/168</f>
        <v>0</v>
      </c>
      <c r="Y34" s="40">
        <f>(Y32)/168</f>
        <v>0</v>
      </c>
      <c r="Z34" s="7"/>
      <c r="AA34" s="48"/>
      <c r="AB34" s="50"/>
      <c r="AC34" s="51"/>
      <c r="AD34" s="48"/>
      <c r="AE34" s="49"/>
      <c r="AF34" s="70"/>
      <c r="AG34" s="49"/>
      <c r="AH34" s="49"/>
      <c r="AI34" s="70"/>
      <c r="AJ34" s="49"/>
      <c r="AK34" s="49"/>
      <c r="AL34" s="70"/>
      <c r="AM34" s="49"/>
      <c r="AN34" s="50"/>
      <c r="AO34" s="70"/>
      <c r="AP34" s="49"/>
      <c r="AQ34" s="50"/>
      <c r="AR34" s="51"/>
      <c r="AS34" s="7"/>
    </row>
    <row r="35" spans="1:45" ht="17" thickTop="1" x14ac:dyDescent="0.2"/>
  </sheetData>
  <mergeCells count="13">
    <mergeCell ref="AA2:AR2"/>
    <mergeCell ref="AA3:AC3"/>
    <mergeCell ref="AD3:AF3"/>
    <mergeCell ref="AG3:AI3"/>
    <mergeCell ref="AJ3:AL3"/>
    <mergeCell ref="AM3:AO3"/>
    <mergeCell ref="AP3:AR3"/>
    <mergeCell ref="W2:Y2"/>
    <mergeCell ref="C2:E2"/>
    <mergeCell ref="G2:I2"/>
    <mergeCell ref="K2:M2"/>
    <mergeCell ref="O2:Q2"/>
    <mergeCell ref="S2:U2"/>
  </mergeCells>
  <pageMargins left="0.7" right="0.7" top="0.75" bottom="0.75" header="0.3" footer="0.3"/>
  <pageSetup paperSize="9" scale="26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7DE0-51A3-744B-80AE-7476DEA2E210}">
  <sheetPr>
    <tabColor theme="7" tint="0.39997558519241921"/>
    <pageSetUpPr fitToPage="1"/>
  </sheetPr>
  <dimension ref="A1:AS52"/>
  <sheetViews>
    <sheetView zoomScale="40" zoomScaleNormal="40" zoomScalePageLayoutView="40" workbookViewId="0">
      <selection activeCell="B3" sqref="B3"/>
    </sheetView>
  </sheetViews>
  <sheetFormatPr baseColWidth="10" defaultRowHeight="16" x14ac:dyDescent="0.2"/>
  <cols>
    <col min="1" max="1" width="5.83203125" style="2" customWidth="1"/>
    <col min="2" max="2" width="55.83203125" style="4" customWidth="1"/>
    <col min="3" max="5" width="20.83203125" style="1" customWidth="1"/>
    <col min="6" max="6" width="5.83203125" style="1" customWidth="1"/>
    <col min="7" max="9" width="20.83203125" style="1" customWidth="1"/>
    <col min="10" max="10" width="5.83203125" style="2" customWidth="1"/>
    <col min="11" max="13" width="20.83203125" style="1" customWidth="1"/>
    <col min="14" max="14" width="5.83203125" style="1" customWidth="1"/>
    <col min="15" max="17" width="20.83203125" style="1" customWidth="1"/>
    <col min="18" max="18" width="5.83203125" style="1" customWidth="1"/>
    <col min="19" max="21" width="20.83203125" style="1" customWidth="1"/>
    <col min="22" max="22" width="5.83203125" style="1" customWidth="1"/>
    <col min="23" max="25" width="20.83203125" style="1" customWidth="1"/>
    <col min="26" max="26" width="5.83203125" style="1" customWidth="1"/>
    <col min="27" max="44" width="20.83203125" style="1" customWidth="1"/>
    <col min="45" max="45" width="5.83203125" style="1" customWidth="1"/>
    <col min="46" max="16384" width="10.83203125" style="1"/>
  </cols>
  <sheetData>
    <row r="1" spans="1:45" s="2" customFormat="1" ht="30" customHeight="1" thickBot="1" x14ac:dyDescent="0.25">
      <c r="B1" s="3"/>
    </row>
    <row r="2" spans="1:45" s="6" customFormat="1" ht="108" customHeight="1" thickTop="1" thickBot="1" x14ac:dyDescent="0.25">
      <c r="A2" s="5"/>
      <c r="B2" s="33" t="s">
        <v>53</v>
      </c>
      <c r="C2" s="153" t="s">
        <v>45</v>
      </c>
      <c r="D2" s="154"/>
      <c r="E2" s="155"/>
      <c r="F2" s="5"/>
      <c r="G2" s="150" t="s">
        <v>40</v>
      </c>
      <c r="H2" s="151"/>
      <c r="I2" s="152"/>
      <c r="J2" s="5"/>
      <c r="K2" s="150" t="s">
        <v>41</v>
      </c>
      <c r="L2" s="151"/>
      <c r="M2" s="152"/>
      <c r="N2" s="5"/>
      <c r="O2" s="150" t="s">
        <v>42</v>
      </c>
      <c r="P2" s="151"/>
      <c r="Q2" s="152"/>
      <c r="R2" s="5"/>
      <c r="S2" s="150" t="s">
        <v>43</v>
      </c>
      <c r="T2" s="151"/>
      <c r="U2" s="152"/>
      <c r="V2" s="5"/>
      <c r="W2" s="150" t="s">
        <v>44</v>
      </c>
      <c r="X2" s="151"/>
      <c r="Y2" s="152"/>
      <c r="Z2" s="5"/>
      <c r="AA2" s="156" t="s">
        <v>39</v>
      </c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8"/>
      <c r="AS2" s="5"/>
    </row>
    <row r="3" spans="1:45" s="10" customFormat="1" ht="80" customHeight="1" thickTop="1" thickBot="1" x14ac:dyDescent="0.25">
      <c r="A3" s="9"/>
      <c r="B3" s="86" t="s">
        <v>26</v>
      </c>
      <c r="C3" s="97" t="s">
        <v>0</v>
      </c>
      <c r="D3" s="98" t="s">
        <v>1</v>
      </c>
      <c r="E3" s="99" t="s">
        <v>10</v>
      </c>
      <c r="F3" s="9"/>
      <c r="G3" s="97" t="s">
        <v>0</v>
      </c>
      <c r="H3" s="98" t="s">
        <v>1</v>
      </c>
      <c r="I3" s="99" t="s">
        <v>10</v>
      </c>
      <c r="J3" s="9"/>
      <c r="K3" s="97" t="s">
        <v>0</v>
      </c>
      <c r="L3" s="98" t="s">
        <v>1</v>
      </c>
      <c r="M3" s="99" t="s">
        <v>10</v>
      </c>
      <c r="N3" s="9"/>
      <c r="O3" s="97" t="s">
        <v>0</v>
      </c>
      <c r="P3" s="98" t="s">
        <v>1</v>
      </c>
      <c r="Q3" s="99" t="s">
        <v>10</v>
      </c>
      <c r="R3" s="9"/>
      <c r="S3" s="97" t="s">
        <v>0</v>
      </c>
      <c r="T3" s="98" t="s">
        <v>1</v>
      </c>
      <c r="U3" s="99" t="s">
        <v>10</v>
      </c>
      <c r="V3" s="9"/>
      <c r="W3" s="97" t="s">
        <v>0</v>
      </c>
      <c r="X3" s="98" t="s">
        <v>1</v>
      </c>
      <c r="Y3" s="99" t="s">
        <v>10</v>
      </c>
      <c r="Z3" s="9"/>
      <c r="AA3" s="159" t="s">
        <v>47</v>
      </c>
      <c r="AB3" s="160"/>
      <c r="AC3" s="161"/>
      <c r="AD3" s="162" t="s">
        <v>34</v>
      </c>
      <c r="AE3" s="163"/>
      <c r="AF3" s="164"/>
      <c r="AG3" s="162" t="s">
        <v>35</v>
      </c>
      <c r="AH3" s="163"/>
      <c r="AI3" s="164"/>
      <c r="AJ3" s="162" t="s">
        <v>38</v>
      </c>
      <c r="AK3" s="163"/>
      <c r="AL3" s="164"/>
      <c r="AM3" s="162" t="s">
        <v>36</v>
      </c>
      <c r="AN3" s="163"/>
      <c r="AO3" s="164"/>
      <c r="AP3" s="162" t="s">
        <v>37</v>
      </c>
      <c r="AQ3" s="163"/>
      <c r="AR3" s="164"/>
      <c r="AS3" s="9"/>
    </row>
    <row r="4" spans="1:45" ht="70" customHeight="1" thickTop="1" thickBot="1" x14ac:dyDescent="0.25">
      <c r="B4" s="139" t="s">
        <v>48</v>
      </c>
      <c r="C4" s="100"/>
      <c r="D4" s="101"/>
      <c r="E4" s="102"/>
      <c r="F4" s="2"/>
      <c r="G4" s="105"/>
      <c r="H4" s="106"/>
      <c r="I4" s="107"/>
      <c r="K4" s="105"/>
      <c r="L4" s="106"/>
      <c r="M4" s="107"/>
      <c r="N4" s="2"/>
      <c r="O4" s="105"/>
      <c r="P4" s="106"/>
      <c r="Q4" s="107"/>
      <c r="R4" s="2"/>
      <c r="S4" s="105"/>
      <c r="T4" s="106"/>
      <c r="U4" s="107"/>
      <c r="V4" s="2"/>
      <c r="W4" s="105"/>
      <c r="X4" s="106"/>
      <c r="Y4" s="107"/>
      <c r="Z4" s="2"/>
      <c r="AA4" s="87"/>
      <c r="AB4" s="88"/>
      <c r="AC4" s="89"/>
      <c r="AD4" s="90"/>
      <c r="AE4" s="91"/>
      <c r="AF4" s="92"/>
      <c r="AG4" s="91"/>
      <c r="AH4" s="91"/>
      <c r="AI4" s="92"/>
      <c r="AJ4" s="91"/>
      <c r="AK4" s="91"/>
      <c r="AL4" s="92"/>
      <c r="AM4" s="91"/>
      <c r="AN4" s="93"/>
      <c r="AO4" s="92"/>
      <c r="AP4" s="94"/>
      <c r="AQ4" s="93"/>
      <c r="AR4" s="95"/>
      <c r="AS4" s="2"/>
    </row>
    <row r="5" spans="1:45" ht="45" customHeight="1" x14ac:dyDescent="0.2">
      <c r="B5" s="140" t="s">
        <v>6</v>
      </c>
      <c r="C5" s="141">
        <v>25</v>
      </c>
      <c r="D5" s="142">
        <v>11</v>
      </c>
      <c r="E5" s="143">
        <v>10</v>
      </c>
      <c r="F5" s="2"/>
      <c r="G5" s="108">
        <v>9</v>
      </c>
      <c r="H5" s="103">
        <v>0</v>
      </c>
      <c r="I5" s="104">
        <v>3</v>
      </c>
      <c r="K5" s="108">
        <v>11</v>
      </c>
      <c r="L5" s="103">
        <v>0</v>
      </c>
      <c r="M5" s="104">
        <v>2</v>
      </c>
      <c r="N5" s="2"/>
      <c r="O5" s="108">
        <v>2</v>
      </c>
      <c r="P5" s="103">
        <v>4</v>
      </c>
      <c r="Q5" s="104">
        <v>0</v>
      </c>
      <c r="R5" s="2"/>
      <c r="S5" s="108">
        <v>3</v>
      </c>
      <c r="T5" s="103">
        <v>0</v>
      </c>
      <c r="U5" s="104">
        <v>5</v>
      </c>
      <c r="V5" s="2"/>
      <c r="W5" s="108">
        <v>0</v>
      </c>
      <c r="X5" s="103">
        <v>7</v>
      </c>
      <c r="Y5" s="104">
        <v>0</v>
      </c>
      <c r="Z5" s="2"/>
      <c r="AA5" s="67">
        <f>(C5)/46</f>
        <v>0.54347826086956519</v>
      </c>
      <c r="AB5" s="68">
        <f>(D5)/46</f>
        <v>0.2391304347826087</v>
      </c>
      <c r="AC5" s="69">
        <f>(E5)/46</f>
        <v>0.21739130434782608</v>
      </c>
      <c r="AD5" s="52">
        <f>(G5)/12</f>
        <v>0.75</v>
      </c>
      <c r="AE5" s="55">
        <f>(H5)/12</f>
        <v>0</v>
      </c>
      <c r="AF5" s="73">
        <f>(I5)/12</f>
        <v>0.25</v>
      </c>
      <c r="AG5" s="53">
        <f t="shared" ref="AG5" si="0">(K5)/13</f>
        <v>0.84615384615384615</v>
      </c>
      <c r="AH5" s="55">
        <f t="shared" ref="AH5" si="1">(L5)/13</f>
        <v>0</v>
      </c>
      <c r="AI5" s="73">
        <f t="shared" ref="AI5" si="2">(M5)/13</f>
        <v>0.15384615384615385</v>
      </c>
      <c r="AJ5" s="53">
        <f t="shared" ref="AJ5" si="3">(O5)/6</f>
        <v>0.33333333333333331</v>
      </c>
      <c r="AK5" s="55">
        <f t="shared" ref="AK5" si="4">(P5)/6</f>
        <v>0.66666666666666663</v>
      </c>
      <c r="AL5" s="73">
        <f t="shared" ref="AL5" si="5">(Q5)/6</f>
        <v>0</v>
      </c>
      <c r="AM5" s="53">
        <f t="shared" ref="AM5" si="6">(S5)/8</f>
        <v>0.375</v>
      </c>
      <c r="AN5" s="56">
        <f t="shared" ref="AN5" si="7">(T5)/8</f>
        <v>0</v>
      </c>
      <c r="AO5" s="73">
        <f t="shared" ref="AO5" si="8">(U5)/8</f>
        <v>0.625</v>
      </c>
      <c r="AP5" s="54">
        <f t="shared" ref="AP5" si="9">(W5)/7</f>
        <v>0</v>
      </c>
      <c r="AQ5" s="56">
        <f t="shared" ref="AQ5" si="10">(X5)/7</f>
        <v>1</v>
      </c>
      <c r="AR5" s="57">
        <f t="shared" ref="AR5" si="11">(Y5)/7</f>
        <v>0</v>
      </c>
      <c r="AS5" s="2"/>
    </row>
    <row r="6" spans="1:45" ht="45" customHeight="1" x14ac:dyDescent="0.2">
      <c r="B6" s="20" t="s">
        <v>7</v>
      </c>
      <c r="C6" s="58">
        <v>33</v>
      </c>
      <c r="D6" s="59">
        <v>0</v>
      </c>
      <c r="E6" s="60">
        <v>14</v>
      </c>
      <c r="F6" s="2"/>
      <c r="G6" s="21">
        <v>13</v>
      </c>
      <c r="H6" s="22">
        <v>0</v>
      </c>
      <c r="I6" s="23">
        <v>0</v>
      </c>
      <c r="K6" s="21">
        <v>11</v>
      </c>
      <c r="L6" s="22">
        <v>0</v>
      </c>
      <c r="M6" s="23">
        <v>2</v>
      </c>
      <c r="N6" s="2"/>
      <c r="O6" s="21">
        <v>2</v>
      </c>
      <c r="P6" s="22">
        <v>0</v>
      </c>
      <c r="Q6" s="23">
        <v>4</v>
      </c>
      <c r="R6" s="2"/>
      <c r="S6" s="21">
        <v>7</v>
      </c>
      <c r="T6" s="22">
        <v>0</v>
      </c>
      <c r="U6" s="23">
        <v>1</v>
      </c>
      <c r="V6" s="2"/>
      <c r="W6" s="21">
        <v>0</v>
      </c>
      <c r="X6" s="22">
        <v>0</v>
      </c>
      <c r="Y6" s="23">
        <v>7</v>
      </c>
      <c r="Z6" s="2"/>
      <c r="AA6" s="67">
        <f t="shared" ref="AA6:AC36" si="12">(C6)/47</f>
        <v>0.7021276595744681</v>
      </c>
      <c r="AB6" s="68">
        <f t="shared" si="12"/>
        <v>0</v>
      </c>
      <c r="AC6" s="69">
        <f t="shared" si="12"/>
        <v>0.2978723404255319</v>
      </c>
      <c r="AD6" s="52">
        <f t="shared" ref="AD6:AF36" si="13">(G6)/13</f>
        <v>1</v>
      </c>
      <c r="AE6" s="55">
        <f t="shared" si="13"/>
        <v>0</v>
      </c>
      <c r="AF6" s="73">
        <f t="shared" si="13"/>
        <v>0</v>
      </c>
      <c r="AG6" s="53">
        <f t="shared" ref="AG6:AI36" si="14">(K6)/13</f>
        <v>0.84615384615384615</v>
      </c>
      <c r="AH6" s="55">
        <f t="shared" si="14"/>
        <v>0</v>
      </c>
      <c r="AI6" s="73">
        <f t="shared" si="14"/>
        <v>0.15384615384615385</v>
      </c>
      <c r="AJ6" s="53">
        <f t="shared" ref="AJ6:AL36" si="15">(O6)/6</f>
        <v>0.33333333333333331</v>
      </c>
      <c r="AK6" s="55">
        <f t="shared" si="15"/>
        <v>0</v>
      </c>
      <c r="AL6" s="73">
        <f t="shared" si="15"/>
        <v>0.66666666666666663</v>
      </c>
      <c r="AM6" s="53">
        <f t="shared" ref="AM6:AO36" si="16">(S6)/8</f>
        <v>0.875</v>
      </c>
      <c r="AN6" s="56">
        <f t="shared" si="16"/>
        <v>0</v>
      </c>
      <c r="AO6" s="73">
        <f t="shared" si="16"/>
        <v>0.125</v>
      </c>
      <c r="AP6" s="54">
        <f t="shared" ref="AP6:AR36" si="17">(W6)/7</f>
        <v>0</v>
      </c>
      <c r="AQ6" s="56">
        <f t="shared" si="17"/>
        <v>0</v>
      </c>
      <c r="AR6" s="57">
        <f t="shared" si="17"/>
        <v>1</v>
      </c>
      <c r="AS6" s="2"/>
    </row>
    <row r="7" spans="1:45" ht="45" customHeight="1" thickBot="1" x14ac:dyDescent="0.25">
      <c r="B7" s="109" t="s">
        <v>8</v>
      </c>
      <c r="C7" s="112">
        <v>20</v>
      </c>
      <c r="D7" s="113">
        <v>18</v>
      </c>
      <c r="E7" s="114">
        <v>9</v>
      </c>
      <c r="F7" s="2"/>
      <c r="G7" s="115">
        <v>2</v>
      </c>
      <c r="H7" s="116">
        <v>5</v>
      </c>
      <c r="I7" s="117">
        <v>6</v>
      </c>
      <c r="K7" s="115">
        <v>2</v>
      </c>
      <c r="L7" s="116">
        <v>10</v>
      </c>
      <c r="M7" s="117">
        <v>1</v>
      </c>
      <c r="N7" s="2"/>
      <c r="O7" s="115">
        <v>4</v>
      </c>
      <c r="P7" s="116">
        <v>2</v>
      </c>
      <c r="Q7" s="117">
        <v>0</v>
      </c>
      <c r="R7" s="2"/>
      <c r="S7" s="115">
        <v>5</v>
      </c>
      <c r="T7" s="116">
        <v>1</v>
      </c>
      <c r="U7" s="117">
        <v>2</v>
      </c>
      <c r="V7" s="2"/>
      <c r="W7" s="115">
        <v>7</v>
      </c>
      <c r="X7" s="116">
        <v>0</v>
      </c>
      <c r="Y7" s="117">
        <v>0</v>
      </c>
      <c r="Z7" s="2"/>
      <c r="AA7" s="67">
        <f t="shared" si="12"/>
        <v>0.42553191489361702</v>
      </c>
      <c r="AB7" s="68">
        <f t="shared" si="12"/>
        <v>0.38297872340425532</v>
      </c>
      <c r="AC7" s="69">
        <f t="shared" si="12"/>
        <v>0.19148936170212766</v>
      </c>
      <c r="AD7" s="52">
        <f t="shared" si="13"/>
        <v>0.15384615384615385</v>
      </c>
      <c r="AE7" s="55">
        <f t="shared" si="13"/>
        <v>0.38461538461538464</v>
      </c>
      <c r="AF7" s="73">
        <f t="shared" si="13"/>
        <v>0.46153846153846156</v>
      </c>
      <c r="AG7" s="53">
        <f t="shared" si="14"/>
        <v>0.15384615384615385</v>
      </c>
      <c r="AH7" s="55">
        <f t="shared" si="14"/>
        <v>0.76923076923076927</v>
      </c>
      <c r="AI7" s="73">
        <f t="shared" si="14"/>
        <v>7.6923076923076927E-2</v>
      </c>
      <c r="AJ7" s="53">
        <f t="shared" si="15"/>
        <v>0.66666666666666663</v>
      </c>
      <c r="AK7" s="55">
        <f t="shared" si="15"/>
        <v>0.33333333333333331</v>
      </c>
      <c r="AL7" s="73">
        <f t="shared" si="15"/>
        <v>0</v>
      </c>
      <c r="AM7" s="53">
        <f t="shared" si="16"/>
        <v>0.625</v>
      </c>
      <c r="AN7" s="56">
        <f t="shared" si="16"/>
        <v>0.125</v>
      </c>
      <c r="AO7" s="73">
        <f t="shared" si="16"/>
        <v>0.25</v>
      </c>
      <c r="AP7" s="54">
        <f t="shared" si="17"/>
        <v>1</v>
      </c>
      <c r="AQ7" s="56">
        <f t="shared" si="17"/>
        <v>0</v>
      </c>
      <c r="AR7" s="57">
        <f t="shared" si="17"/>
        <v>0</v>
      </c>
      <c r="AS7" s="2"/>
    </row>
    <row r="8" spans="1:45" ht="45" customHeight="1" thickTop="1" thickBot="1" x14ac:dyDescent="0.25">
      <c r="B8" s="15" t="s">
        <v>2</v>
      </c>
      <c r="C8" s="16">
        <f>SUM(C5:C7)</f>
        <v>78</v>
      </c>
      <c r="D8" s="17">
        <f>SUM(D5:D7)</f>
        <v>29</v>
      </c>
      <c r="E8" s="18">
        <f>SUM(E5:E7)</f>
        <v>33</v>
      </c>
      <c r="F8" s="7"/>
      <c r="G8" s="16">
        <f>SUM(G5:G7)</f>
        <v>24</v>
      </c>
      <c r="H8" s="17">
        <f>SUM(H5:H7)</f>
        <v>5</v>
      </c>
      <c r="I8" s="18">
        <f>SUM(I5:I7)</f>
        <v>9</v>
      </c>
      <c r="J8" s="7"/>
      <c r="K8" s="16">
        <f>SUM(K5:K7)</f>
        <v>24</v>
      </c>
      <c r="L8" s="17">
        <f>SUM(L5:L7)</f>
        <v>10</v>
      </c>
      <c r="M8" s="18">
        <f>SUM(M5:M7)</f>
        <v>5</v>
      </c>
      <c r="N8" s="7"/>
      <c r="O8" s="16">
        <f>SUM(O5:O7)</f>
        <v>8</v>
      </c>
      <c r="P8" s="17">
        <f>SUM(P5:P7)</f>
        <v>6</v>
      </c>
      <c r="Q8" s="18">
        <f>SUM(Q5:Q7)</f>
        <v>4</v>
      </c>
      <c r="R8" s="7"/>
      <c r="S8" s="16">
        <f>SUM(S5:S7)</f>
        <v>15</v>
      </c>
      <c r="T8" s="17">
        <f>SUM(T5:T7)</f>
        <v>1</v>
      </c>
      <c r="U8" s="18">
        <f>SUM(U5:U7)</f>
        <v>8</v>
      </c>
      <c r="V8" s="7"/>
      <c r="W8" s="16">
        <f>SUM(W5:W7)</f>
        <v>7</v>
      </c>
      <c r="X8" s="17">
        <f>SUM(X5:X7)</f>
        <v>7</v>
      </c>
      <c r="Y8" s="18">
        <f>SUM(Y5:Y7)</f>
        <v>7</v>
      </c>
      <c r="Z8" s="2"/>
      <c r="AA8" s="67"/>
      <c r="AB8" s="68"/>
      <c r="AC8" s="69"/>
      <c r="AD8" s="52"/>
      <c r="AE8" s="55"/>
      <c r="AF8" s="73"/>
      <c r="AG8" s="53"/>
      <c r="AH8" s="55"/>
      <c r="AI8" s="73"/>
      <c r="AJ8" s="53"/>
      <c r="AK8" s="55"/>
      <c r="AL8" s="73"/>
      <c r="AM8" s="53"/>
      <c r="AN8" s="56"/>
      <c r="AO8" s="73"/>
      <c r="AP8" s="54"/>
      <c r="AQ8" s="56"/>
      <c r="AR8" s="57"/>
      <c r="AS8" s="2"/>
    </row>
    <row r="9" spans="1:45" ht="45" customHeight="1" thickTop="1" thickBot="1" x14ac:dyDescent="0.25">
      <c r="B9" s="15" t="s">
        <v>3</v>
      </c>
      <c r="C9" s="34">
        <f>(C8)/3</f>
        <v>26</v>
      </c>
      <c r="D9" s="35">
        <f>(D8)/3</f>
        <v>9.6666666666666661</v>
      </c>
      <c r="E9" s="36">
        <f>(E8)/3</f>
        <v>11</v>
      </c>
      <c r="F9" s="7"/>
      <c r="G9" s="34">
        <f>(G8)/3</f>
        <v>8</v>
      </c>
      <c r="H9" s="35">
        <f>(H8)/3</f>
        <v>1.6666666666666667</v>
      </c>
      <c r="I9" s="36">
        <f>(I8)/3</f>
        <v>3</v>
      </c>
      <c r="J9" s="7"/>
      <c r="K9" s="34">
        <f>(K8)/3</f>
        <v>8</v>
      </c>
      <c r="L9" s="35">
        <f>(L8)/3</f>
        <v>3.3333333333333335</v>
      </c>
      <c r="M9" s="36">
        <f>(M8)/3</f>
        <v>1.6666666666666667</v>
      </c>
      <c r="N9" s="7"/>
      <c r="O9" s="34">
        <f>(O8)/3</f>
        <v>2.6666666666666665</v>
      </c>
      <c r="P9" s="35">
        <f>(P8)/3</f>
        <v>2</v>
      </c>
      <c r="Q9" s="36">
        <f>(Q8)/3</f>
        <v>1.3333333333333333</v>
      </c>
      <c r="R9" s="7"/>
      <c r="S9" s="34">
        <f>(S8)/3</f>
        <v>5</v>
      </c>
      <c r="T9" s="35">
        <f>(T8)/3</f>
        <v>0.33333333333333331</v>
      </c>
      <c r="U9" s="36">
        <f>(U8)/3</f>
        <v>2.6666666666666665</v>
      </c>
      <c r="V9" s="7"/>
      <c r="W9" s="34">
        <f>(W8)/3</f>
        <v>2.3333333333333335</v>
      </c>
      <c r="X9" s="35">
        <f>(X8)/3</f>
        <v>2.3333333333333335</v>
      </c>
      <c r="Y9" s="36">
        <f>(Y8)/3</f>
        <v>2.3333333333333335</v>
      </c>
      <c r="Z9" s="2"/>
      <c r="AA9" s="67"/>
      <c r="AB9" s="68"/>
      <c r="AC9" s="69"/>
      <c r="AD9" s="52"/>
      <c r="AE9" s="55"/>
      <c r="AF9" s="73"/>
      <c r="AG9" s="53"/>
      <c r="AH9" s="55"/>
      <c r="AI9" s="73"/>
      <c r="AJ9" s="53"/>
      <c r="AK9" s="55"/>
      <c r="AL9" s="73"/>
      <c r="AM9" s="53"/>
      <c r="AN9" s="56"/>
      <c r="AO9" s="73"/>
      <c r="AP9" s="54"/>
      <c r="AQ9" s="56"/>
      <c r="AR9" s="57"/>
      <c r="AS9" s="2"/>
    </row>
    <row r="10" spans="1:45" ht="45" customHeight="1" thickTop="1" thickBot="1" x14ac:dyDescent="0.25">
      <c r="B10" s="19" t="s">
        <v>4</v>
      </c>
      <c r="C10" s="37">
        <f>(C8)/140</f>
        <v>0.55714285714285716</v>
      </c>
      <c r="D10" s="38">
        <f>(D8)/140</f>
        <v>0.20714285714285716</v>
      </c>
      <c r="E10" s="39">
        <f>(E8)/140</f>
        <v>0.23571428571428571</v>
      </c>
      <c r="F10" s="7"/>
      <c r="G10" s="37">
        <f>(G8)/38</f>
        <v>0.63157894736842102</v>
      </c>
      <c r="H10" s="38">
        <f>(H8)/38</f>
        <v>0.13157894736842105</v>
      </c>
      <c r="I10" s="40">
        <f>(I8)/38</f>
        <v>0.23684210526315788</v>
      </c>
      <c r="J10" s="7"/>
      <c r="K10" s="37">
        <f>(K8)/39</f>
        <v>0.61538461538461542</v>
      </c>
      <c r="L10" s="38">
        <f>(L8)/39</f>
        <v>0.25641025641025639</v>
      </c>
      <c r="M10" s="40">
        <f>(M8)/39</f>
        <v>0.12820512820512819</v>
      </c>
      <c r="N10" s="7"/>
      <c r="O10" s="37">
        <f>(O8)/18</f>
        <v>0.44444444444444442</v>
      </c>
      <c r="P10" s="38">
        <f>(P8)/18</f>
        <v>0.33333333333333331</v>
      </c>
      <c r="Q10" s="40">
        <f>(Q8)/18</f>
        <v>0.22222222222222221</v>
      </c>
      <c r="R10" s="7"/>
      <c r="S10" s="37">
        <f>(S8)/24</f>
        <v>0.625</v>
      </c>
      <c r="T10" s="38">
        <f>(T8)/24</f>
        <v>4.1666666666666664E-2</v>
      </c>
      <c r="U10" s="40">
        <f>(U8)/24</f>
        <v>0.33333333333333331</v>
      </c>
      <c r="V10" s="7"/>
      <c r="W10" s="37">
        <f>(W8)/21</f>
        <v>0.33333333333333331</v>
      </c>
      <c r="X10" s="38">
        <f>(X8)/21</f>
        <v>0.33333333333333331</v>
      </c>
      <c r="Y10" s="40">
        <f>(Y8)/21</f>
        <v>0.33333333333333331</v>
      </c>
      <c r="Z10" s="2"/>
      <c r="AA10" s="67"/>
      <c r="AB10" s="68"/>
      <c r="AC10" s="69"/>
      <c r="AD10" s="52"/>
      <c r="AE10" s="55"/>
      <c r="AF10" s="73"/>
      <c r="AG10" s="53"/>
      <c r="AH10" s="55"/>
      <c r="AI10" s="73"/>
      <c r="AJ10" s="53"/>
      <c r="AK10" s="55"/>
      <c r="AL10" s="73"/>
      <c r="AM10" s="53"/>
      <c r="AN10" s="56"/>
      <c r="AO10" s="73"/>
      <c r="AP10" s="54"/>
      <c r="AQ10" s="56"/>
      <c r="AR10" s="57"/>
      <c r="AS10" s="2"/>
    </row>
    <row r="11" spans="1:45" ht="70" customHeight="1" thickTop="1" thickBot="1" x14ac:dyDescent="0.25">
      <c r="B11" s="138" t="s">
        <v>49</v>
      </c>
      <c r="C11" s="100"/>
      <c r="D11" s="101"/>
      <c r="E11" s="102"/>
      <c r="F11" s="2"/>
      <c r="G11" s="105"/>
      <c r="H11" s="106"/>
      <c r="I11" s="107"/>
      <c r="K11" s="105"/>
      <c r="L11" s="106"/>
      <c r="M11" s="107"/>
      <c r="N11" s="2"/>
      <c r="O11" s="105"/>
      <c r="P11" s="106"/>
      <c r="Q11" s="107"/>
      <c r="R11" s="2"/>
      <c r="S11" s="105"/>
      <c r="T11" s="106"/>
      <c r="U11" s="107"/>
      <c r="V11" s="2"/>
      <c r="W11" s="105"/>
      <c r="X11" s="106"/>
      <c r="Y11" s="107"/>
      <c r="Z11" s="2"/>
      <c r="AA11" s="87"/>
      <c r="AB11" s="88"/>
      <c r="AC11" s="89"/>
      <c r="AD11" s="90"/>
      <c r="AE11" s="91"/>
      <c r="AF11" s="96"/>
      <c r="AG11" s="91"/>
      <c r="AH11" s="91"/>
      <c r="AI11" s="96"/>
      <c r="AJ11" s="91"/>
      <c r="AK11" s="91"/>
      <c r="AL11" s="96"/>
      <c r="AM11" s="91"/>
      <c r="AN11" s="93"/>
      <c r="AO11" s="96"/>
      <c r="AP11" s="94"/>
      <c r="AQ11" s="93"/>
      <c r="AR11" s="95"/>
      <c r="AS11" s="2"/>
    </row>
    <row r="12" spans="1:45" ht="45" customHeight="1" thickBot="1" x14ac:dyDescent="0.25">
      <c r="B12" s="110" t="s">
        <v>9</v>
      </c>
      <c r="C12" s="123">
        <v>25</v>
      </c>
      <c r="D12" s="124">
        <v>18</v>
      </c>
      <c r="E12" s="125">
        <v>3</v>
      </c>
      <c r="F12" s="2"/>
      <c r="G12" s="118">
        <v>3</v>
      </c>
      <c r="H12" s="119">
        <v>8</v>
      </c>
      <c r="I12" s="120">
        <v>1</v>
      </c>
      <c r="K12" s="118">
        <v>3</v>
      </c>
      <c r="L12" s="119">
        <v>8</v>
      </c>
      <c r="M12" s="120">
        <v>2</v>
      </c>
      <c r="N12" s="2"/>
      <c r="O12" s="118">
        <v>5</v>
      </c>
      <c r="P12" s="119">
        <v>1</v>
      </c>
      <c r="Q12" s="120">
        <v>0</v>
      </c>
      <c r="R12" s="2"/>
      <c r="S12" s="118">
        <v>7</v>
      </c>
      <c r="T12" s="119">
        <v>1</v>
      </c>
      <c r="U12" s="120">
        <v>0</v>
      </c>
      <c r="V12" s="2"/>
      <c r="W12" s="118">
        <v>7</v>
      </c>
      <c r="X12" s="119">
        <v>0</v>
      </c>
      <c r="Y12" s="120">
        <v>0</v>
      </c>
      <c r="Z12" s="2"/>
      <c r="AA12" s="67">
        <f>(C12)/46</f>
        <v>0.54347826086956519</v>
      </c>
      <c r="AB12" s="68">
        <f>(D12)/46</f>
        <v>0.39130434782608697</v>
      </c>
      <c r="AC12" s="69">
        <f>(E12)/46</f>
        <v>6.5217391304347824E-2</v>
      </c>
      <c r="AD12" s="52">
        <f>(G12)/12</f>
        <v>0.25</v>
      </c>
      <c r="AE12" s="55">
        <f>(H12)/12</f>
        <v>0.66666666666666663</v>
      </c>
      <c r="AF12" s="73">
        <f>(I12)/12</f>
        <v>8.3333333333333329E-2</v>
      </c>
      <c r="AG12" s="53">
        <f t="shared" si="14"/>
        <v>0.23076923076923078</v>
      </c>
      <c r="AH12" s="55">
        <f t="shared" si="14"/>
        <v>0.61538461538461542</v>
      </c>
      <c r="AI12" s="73">
        <f t="shared" si="14"/>
        <v>0.15384615384615385</v>
      </c>
      <c r="AJ12" s="53">
        <f t="shared" si="15"/>
        <v>0.83333333333333337</v>
      </c>
      <c r="AK12" s="55">
        <f t="shared" si="15"/>
        <v>0.16666666666666666</v>
      </c>
      <c r="AL12" s="73">
        <f t="shared" si="15"/>
        <v>0</v>
      </c>
      <c r="AM12" s="53">
        <f t="shared" si="16"/>
        <v>0.875</v>
      </c>
      <c r="AN12" s="56">
        <f t="shared" si="16"/>
        <v>0.125</v>
      </c>
      <c r="AO12" s="73">
        <f t="shared" si="16"/>
        <v>0</v>
      </c>
      <c r="AP12" s="54">
        <f t="shared" si="17"/>
        <v>1</v>
      </c>
      <c r="AQ12" s="56">
        <f t="shared" si="17"/>
        <v>0</v>
      </c>
      <c r="AR12" s="57">
        <f t="shared" si="17"/>
        <v>0</v>
      </c>
      <c r="AS12" s="2"/>
    </row>
    <row r="13" spans="1:45" ht="45" customHeight="1" thickTop="1" thickBot="1" x14ac:dyDescent="0.25">
      <c r="B13" s="15" t="s">
        <v>2</v>
      </c>
      <c r="C13" s="16">
        <v>25</v>
      </c>
      <c r="D13" s="17">
        <v>18</v>
      </c>
      <c r="E13" s="18">
        <v>3</v>
      </c>
      <c r="F13" s="7"/>
      <c r="G13" s="16">
        <v>3</v>
      </c>
      <c r="H13" s="17">
        <v>8</v>
      </c>
      <c r="I13" s="18">
        <v>1</v>
      </c>
      <c r="J13" s="7"/>
      <c r="K13" s="16">
        <v>3</v>
      </c>
      <c r="L13" s="17">
        <v>8</v>
      </c>
      <c r="M13" s="18">
        <v>2</v>
      </c>
      <c r="N13" s="7"/>
      <c r="O13" s="16">
        <v>5</v>
      </c>
      <c r="P13" s="17">
        <v>1</v>
      </c>
      <c r="Q13" s="18">
        <v>0</v>
      </c>
      <c r="R13" s="7"/>
      <c r="S13" s="16">
        <v>7</v>
      </c>
      <c r="T13" s="17">
        <v>1</v>
      </c>
      <c r="U13" s="18">
        <v>0</v>
      </c>
      <c r="V13" s="7"/>
      <c r="W13" s="16">
        <v>7</v>
      </c>
      <c r="X13" s="17">
        <v>0</v>
      </c>
      <c r="Y13" s="18">
        <v>0</v>
      </c>
      <c r="Z13" s="2"/>
      <c r="AA13" s="67"/>
      <c r="AB13" s="68"/>
      <c r="AC13" s="69"/>
      <c r="AD13" s="52"/>
      <c r="AE13" s="55"/>
      <c r="AF13" s="57"/>
      <c r="AG13" s="53"/>
      <c r="AH13" s="55"/>
      <c r="AI13" s="57"/>
      <c r="AJ13" s="53"/>
      <c r="AK13" s="55"/>
      <c r="AL13" s="73"/>
      <c r="AM13" s="53"/>
      <c r="AN13" s="56"/>
      <c r="AO13" s="73"/>
      <c r="AP13" s="54"/>
      <c r="AQ13" s="56"/>
      <c r="AR13" s="57"/>
      <c r="AS13" s="2"/>
    </row>
    <row r="14" spans="1:45" ht="45" customHeight="1" thickTop="1" thickBot="1" x14ac:dyDescent="0.25">
      <c r="B14" s="15" t="s">
        <v>3</v>
      </c>
      <c r="C14" s="34">
        <f>(C13)/1</f>
        <v>25</v>
      </c>
      <c r="D14" s="35">
        <f>(D13)/1</f>
        <v>18</v>
      </c>
      <c r="E14" s="36">
        <f>(E13)/1</f>
        <v>3</v>
      </c>
      <c r="F14" s="7"/>
      <c r="G14" s="34">
        <f>(G13)/1</f>
        <v>3</v>
      </c>
      <c r="H14" s="35">
        <f>(H13)/1</f>
        <v>8</v>
      </c>
      <c r="I14" s="36">
        <f>(I13)/1</f>
        <v>1</v>
      </c>
      <c r="J14" s="7"/>
      <c r="K14" s="34">
        <f>(K13)/1</f>
        <v>3</v>
      </c>
      <c r="L14" s="35">
        <f>(L13)/1</f>
        <v>8</v>
      </c>
      <c r="M14" s="36">
        <f>(M13)/1</f>
        <v>2</v>
      </c>
      <c r="N14" s="7"/>
      <c r="O14" s="34">
        <f>(O13)/1</f>
        <v>5</v>
      </c>
      <c r="P14" s="35">
        <f>(P13)/1</f>
        <v>1</v>
      </c>
      <c r="Q14" s="36">
        <f>(Q13)/1</f>
        <v>0</v>
      </c>
      <c r="R14" s="7"/>
      <c r="S14" s="34">
        <f>(S13)/1</f>
        <v>7</v>
      </c>
      <c r="T14" s="35">
        <f>(T13)/1</f>
        <v>1</v>
      </c>
      <c r="U14" s="36">
        <f>(U13)/1</f>
        <v>0</v>
      </c>
      <c r="V14" s="7"/>
      <c r="W14" s="34">
        <f>(W13)/1</f>
        <v>7</v>
      </c>
      <c r="X14" s="35">
        <f>(X13)/1</f>
        <v>0</v>
      </c>
      <c r="Y14" s="36">
        <f>(Y13)/1</f>
        <v>0</v>
      </c>
      <c r="Z14" s="2"/>
      <c r="AA14" s="67"/>
      <c r="AB14" s="68"/>
      <c r="AC14" s="69"/>
      <c r="AD14" s="52"/>
      <c r="AE14" s="55"/>
      <c r="AF14" s="57"/>
      <c r="AG14" s="53"/>
      <c r="AH14" s="55"/>
      <c r="AI14" s="57"/>
      <c r="AJ14" s="53"/>
      <c r="AK14" s="55"/>
      <c r="AL14" s="73"/>
      <c r="AM14" s="53"/>
      <c r="AN14" s="56"/>
      <c r="AO14" s="73"/>
      <c r="AP14" s="54"/>
      <c r="AQ14" s="56"/>
      <c r="AR14" s="57"/>
      <c r="AS14" s="2"/>
    </row>
    <row r="15" spans="1:45" ht="45" customHeight="1" thickTop="1" thickBot="1" x14ac:dyDescent="0.25">
      <c r="B15" s="19" t="s">
        <v>4</v>
      </c>
      <c r="C15" s="37">
        <f>(C13)/46</f>
        <v>0.54347826086956519</v>
      </c>
      <c r="D15" s="38">
        <f>(D13)/46</f>
        <v>0.39130434782608697</v>
      </c>
      <c r="E15" s="39">
        <f>(E13)/46</f>
        <v>6.5217391304347824E-2</v>
      </c>
      <c r="F15" s="7"/>
      <c r="G15" s="37">
        <f>(G13)/12</f>
        <v>0.25</v>
      </c>
      <c r="H15" s="38">
        <f>(H13)/12</f>
        <v>0.66666666666666663</v>
      </c>
      <c r="I15" s="40">
        <f>(I13)/12</f>
        <v>8.3333333333333329E-2</v>
      </c>
      <c r="J15" s="7"/>
      <c r="K15" s="37">
        <f>(K13)/13</f>
        <v>0.23076923076923078</v>
      </c>
      <c r="L15" s="38">
        <f>(L13)/13</f>
        <v>0.61538461538461542</v>
      </c>
      <c r="M15" s="40">
        <f>(M13)/13</f>
        <v>0.15384615384615385</v>
      </c>
      <c r="N15" s="7"/>
      <c r="O15" s="37">
        <f>(O13)/6</f>
        <v>0.83333333333333337</v>
      </c>
      <c r="P15" s="38">
        <f>(P13)/6</f>
        <v>0.16666666666666666</v>
      </c>
      <c r="Q15" s="40">
        <f>(Q13)/6</f>
        <v>0</v>
      </c>
      <c r="R15" s="7"/>
      <c r="S15" s="37">
        <f>(S13)/8</f>
        <v>0.875</v>
      </c>
      <c r="T15" s="38">
        <f>(T13)/8</f>
        <v>0.125</v>
      </c>
      <c r="U15" s="40">
        <f>(U13)/8</f>
        <v>0</v>
      </c>
      <c r="V15" s="7"/>
      <c r="W15" s="37">
        <f>(W13)/7</f>
        <v>1</v>
      </c>
      <c r="X15" s="38">
        <f>(X13)/7</f>
        <v>0</v>
      </c>
      <c r="Y15" s="40">
        <f>(Y13)/7</f>
        <v>0</v>
      </c>
      <c r="Z15" s="2"/>
      <c r="AA15" s="67"/>
      <c r="AB15" s="68"/>
      <c r="AC15" s="69"/>
      <c r="AD15" s="52"/>
      <c r="AE15" s="55"/>
      <c r="AF15" s="57"/>
      <c r="AG15" s="53"/>
      <c r="AH15" s="55"/>
      <c r="AI15" s="57"/>
      <c r="AJ15" s="53"/>
      <c r="AK15" s="55"/>
      <c r="AL15" s="73"/>
      <c r="AM15" s="53"/>
      <c r="AN15" s="56"/>
      <c r="AO15" s="73"/>
      <c r="AP15" s="54"/>
      <c r="AQ15" s="56"/>
      <c r="AR15" s="57"/>
      <c r="AS15" s="2"/>
    </row>
    <row r="16" spans="1:45" ht="70" customHeight="1" thickTop="1" thickBot="1" x14ac:dyDescent="0.25">
      <c r="B16" s="138" t="s">
        <v>50</v>
      </c>
      <c r="C16" s="100"/>
      <c r="D16" s="101"/>
      <c r="E16" s="102"/>
      <c r="F16" s="2"/>
      <c r="G16" s="105"/>
      <c r="H16" s="106"/>
      <c r="I16" s="107"/>
      <c r="K16" s="105"/>
      <c r="L16" s="106"/>
      <c r="M16" s="107"/>
      <c r="N16" s="2"/>
      <c r="O16" s="105"/>
      <c r="P16" s="106"/>
      <c r="Q16" s="107"/>
      <c r="R16" s="2"/>
      <c r="S16" s="105"/>
      <c r="T16" s="106"/>
      <c r="U16" s="107"/>
      <c r="V16" s="2"/>
      <c r="W16" s="105"/>
      <c r="X16" s="106"/>
      <c r="Y16" s="107"/>
      <c r="Z16" s="2"/>
      <c r="AA16" s="87"/>
      <c r="AB16" s="88"/>
      <c r="AC16" s="89"/>
      <c r="AD16" s="90"/>
      <c r="AE16" s="91"/>
      <c r="AF16" s="95"/>
      <c r="AG16" s="91"/>
      <c r="AH16" s="91"/>
      <c r="AI16" s="95"/>
      <c r="AJ16" s="91"/>
      <c r="AK16" s="91"/>
      <c r="AL16" s="96"/>
      <c r="AM16" s="91"/>
      <c r="AN16" s="93"/>
      <c r="AO16" s="96"/>
      <c r="AP16" s="94"/>
      <c r="AQ16" s="93"/>
      <c r="AR16" s="95"/>
      <c r="AS16" s="2"/>
    </row>
    <row r="17" spans="2:45" ht="45" customHeight="1" thickBot="1" x14ac:dyDescent="0.25">
      <c r="B17" s="111" t="s">
        <v>5</v>
      </c>
      <c r="C17" s="126">
        <v>19</v>
      </c>
      <c r="D17" s="127">
        <v>7</v>
      </c>
      <c r="E17" s="128">
        <v>21</v>
      </c>
      <c r="F17" s="2"/>
      <c r="G17" s="132">
        <v>1</v>
      </c>
      <c r="H17" s="133">
        <v>2</v>
      </c>
      <c r="I17" s="134">
        <v>10</v>
      </c>
      <c r="K17" s="132">
        <v>2</v>
      </c>
      <c r="L17" s="133">
        <v>1</v>
      </c>
      <c r="M17" s="134">
        <v>10</v>
      </c>
      <c r="N17" s="2"/>
      <c r="O17" s="132">
        <v>5</v>
      </c>
      <c r="P17" s="133">
        <v>1</v>
      </c>
      <c r="Q17" s="134">
        <v>0</v>
      </c>
      <c r="R17" s="2"/>
      <c r="S17" s="132">
        <v>4</v>
      </c>
      <c r="T17" s="133">
        <v>3</v>
      </c>
      <c r="U17" s="134">
        <v>1</v>
      </c>
      <c r="V17" s="2"/>
      <c r="W17" s="132">
        <v>7</v>
      </c>
      <c r="X17" s="133">
        <v>0</v>
      </c>
      <c r="Y17" s="134">
        <v>0</v>
      </c>
      <c r="Z17" s="2"/>
      <c r="AA17" s="67">
        <f t="shared" si="12"/>
        <v>0.40425531914893614</v>
      </c>
      <c r="AB17" s="68">
        <f t="shared" si="12"/>
        <v>0.14893617021276595</v>
      </c>
      <c r="AC17" s="69">
        <f t="shared" si="12"/>
        <v>0.44680851063829785</v>
      </c>
      <c r="AD17" s="52">
        <f t="shared" si="13"/>
        <v>7.6923076923076927E-2</v>
      </c>
      <c r="AE17" s="55">
        <f t="shared" si="13"/>
        <v>0.15384615384615385</v>
      </c>
      <c r="AF17" s="57">
        <f t="shared" si="13"/>
        <v>0.76923076923076927</v>
      </c>
      <c r="AG17" s="53">
        <f t="shared" si="14"/>
        <v>0.15384615384615385</v>
      </c>
      <c r="AH17" s="55">
        <f t="shared" si="14"/>
        <v>7.6923076923076927E-2</v>
      </c>
      <c r="AI17" s="57">
        <f t="shared" si="14"/>
        <v>0.76923076923076927</v>
      </c>
      <c r="AJ17" s="53">
        <f t="shared" si="15"/>
        <v>0.83333333333333337</v>
      </c>
      <c r="AK17" s="55">
        <f t="shared" si="15"/>
        <v>0.16666666666666666</v>
      </c>
      <c r="AL17" s="73">
        <f t="shared" si="15"/>
        <v>0</v>
      </c>
      <c r="AM17" s="53">
        <f t="shared" si="16"/>
        <v>0.5</v>
      </c>
      <c r="AN17" s="56">
        <f t="shared" si="16"/>
        <v>0.375</v>
      </c>
      <c r="AO17" s="73">
        <f t="shared" si="16"/>
        <v>0.125</v>
      </c>
      <c r="AP17" s="54">
        <f t="shared" si="17"/>
        <v>1</v>
      </c>
      <c r="AQ17" s="56">
        <f t="shared" si="17"/>
        <v>0</v>
      </c>
      <c r="AR17" s="57">
        <f t="shared" si="17"/>
        <v>0</v>
      </c>
      <c r="AS17" s="2"/>
    </row>
    <row r="18" spans="2:45" ht="45" customHeight="1" thickTop="1" thickBot="1" x14ac:dyDescent="0.25">
      <c r="B18" s="15" t="s">
        <v>2</v>
      </c>
      <c r="C18" s="16">
        <v>19</v>
      </c>
      <c r="D18" s="17">
        <v>7</v>
      </c>
      <c r="E18" s="18">
        <v>21</v>
      </c>
      <c r="F18" s="7"/>
      <c r="G18" s="16">
        <v>1</v>
      </c>
      <c r="H18" s="17">
        <v>2</v>
      </c>
      <c r="I18" s="18">
        <v>10</v>
      </c>
      <c r="J18" s="7"/>
      <c r="K18" s="16">
        <v>2</v>
      </c>
      <c r="L18" s="17">
        <v>1</v>
      </c>
      <c r="M18" s="18">
        <v>10</v>
      </c>
      <c r="N18" s="7"/>
      <c r="O18" s="16">
        <v>5</v>
      </c>
      <c r="P18" s="17">
        <v>1</v>
      </c>
      <c r="Q18" s="18">
        <v>0</v>
      </c>
      <c r="R18" s="7"/>
      <c r="S18" s="16">
        <v>4</v>
      </c>
      <c r="T18" s="17">
        <v>3</v>
      </c>
      <c r="U18" s="18">
        <v>1</v>
      </c>
      <c r="V18" s="7"/>
      <c r="W18" s="16">
        <v>7</v>
      </c>
      <c r="X18" s="17">
        <v>0</v>
      </c>
      <c r="Y18" s="18">
        <v>0</v>
      </c>
      <c r="Z18" s="2"/>
      <c r="AA18" s="67"/>
      <c r="AB18" s="68"/>
      <c r="AC18" s="69"/>
      <c r="AD18" s="52"/>
      <c r="AE18" s="55"/>
      <c r="AF18" s="57"/>
      <c r="AG18" s="53"/>
      <c r="AH18" s="55"/>
      <c r="AI18" s="57"/>
      <c r="AJ18" s="53"/>
      <c r="AK18" s="55"/>
      <c r="AL18" s="73"/>
      <c r="AM18" s="53"/>
      <c r="AN18" s="56"/>
      <c r="AO18" s="73"/>
      <c r="AP18" s="54"/>
      <c r="AQ18" s="56"/>
      <c r="AR18" s="57"/>
      <c r="AS18" s="2"/>
    </row>
    <row r="19" spans="2:45" ht="45" customHeight="1" thickTop="1" thickBot="1" x14ac:dyDescent="0.25">
      <c r="B19" s="15" t="s">
        <v>3</v>
      </c>
      <c r="C19" s="34">
        <f>(C18)/1</f>
        <v>19</v>
      </c>
      <c r="D19" s="35">
        <f>(D18)/1</f>
        <v>7</v>
      </c>
      <c r="E19" s="36">
        <f>(E18)/1</f>
        <v>21</v>
      </c>
      <c r="F19" s="7"/>
      <c r="G19" s="34">
        <f>(G18)/1</f>
        <v>1</v>
      </c>
      <c r="H19" s="35">
        <f>(H18)/1</f>
        <v>2</v>
      </c>
      <c r="I19" s="36">
        <f>(I18)/1</f>
        <v>10</v>
      </c>
      <c r="J19" s="7"/>
      <c r="K19" s="34">
        <f>(K18)/1</f>
        <v>2</v>
      </c>
      <c r="L19" s="35">
        <f>(L18)/1</f>
        <v>1</v>
      </c>
      <c r="M19" s="36">
        <f>(M18)/1</f>
        <v>10</v>
      </c>
      <c r="N19" s="7"/>
      <c r="O19" s="34">
        <f>(O18)/1</f>
        <v>5</v>
      </c>
      <c r="P19" s="35">
        <f>(P18)/1</f>
        <v>1</v>
      </c>
      <c r="Q19" s="36">
        <f>(Q18)/1</f>
        <v>0</v>
      </c>
      <c r="R19" s="7"/>
      <c r="S19" s="34">
        <f>(S18)/1</f>
        <v>4</v>
      </c>
      <c r="T19" s="35">
        <f>(T18)/1</f>
        <v>3</v>
      </c>
      <c r="U19" s="36">
        <f>(U18)/1</f>
        <v>1</v>
      </c>
      <c r="V19" s="7"/>
      <c r="W19" s="34">
        <f>(W18)/1</f>
        <v>7</v>
      </c>
      <c r="X19" s="35">
        <f>(X18)/1</f>
        <v>0</v>
      </c>
      <c r="Y19" s="36">
        <f>(Y18)/1</f>
        <v>0</v>
      </c>
      <c r="Z19" s="2"/>
      <c r="AA19" s="67"/>
      <c r="AB19" s="68"/>
      <c r="AC19" s="69"/>
      <c r="AD19" s="52"/>
      <c r="AE19" s="55"/>
      <c r="AF19" s="57"/>
      <c r="AG19" s="53"/>
      <c r="AH19" s="55"/>
      <c r="AI19" s="57"/>
      <c r="AJ19" s="53"/>
      <c r="AK19" s="55"/>
      <c r="AL19" s="73"/>
      <c r="AM19" s="53"/>
      <c r="AN19" s="56"/>
      <c r="AO19" s="73"/>
      <c r="AP19" s="54"/>
      <c r="AQ19" s="56"/>
      <c r="AR19" s="57"/>
      <c r="AS19" s="2"/>
    </row>
    <row r="20" spans="2:45" ht="45" customHeight="1" thickTop="1" thickBot="1" x14ac:dyDescent="0.25">
      <c r="B20" s="19" t="s">
        <v>4</v>
      </c>
      <c r="C20" s="37">
        <f>(C18)/47</f>
        <v>0.40425531914893614</v>
      </c>
      <c r="D20" s="38">
        <f>(D18)/47</f>
        <v>0.14893617021276595</v>
      </c>
      <c r="E20" s="39">
        <f>(E18)/47</f>
        <v>0.44680851063829785</v>
      </c>
      <c r="F20" s="7"/>
      <c r="G20" s="37">
        <f>(G18)/13</f>
        <v>7.6923076923076927E-2</v>
      </c>
      <c r="H20" s="38">
        <f>(H18)/13</f>
        <v>0.15384615384615385</v>
      </c>
      <c r="I20" s="40">
        <f>(I18)/13</f>
        <v>0.76923076923076927</v>
      </c>
      <c r="J20" s="7"/>
      <c r="K20" s="37">
        <f>(K18)/13</f>
        <v>0.15384615384615385</v>
      </c>
      <c r="L20" s="38">
        <f>(L18)/13</f>
        <v>7.6923076923076927E-2</v>
      </c>
      <c r="M20" s="40">
        <f>(M18)/13</f>
        <v>0.76923076923076927</v>
      </c>
      <c r="N20" s="7"/>
      <c r="O20" s="37">
        <f>(O18)/6</f>
        <v>0.83333333333333337</v>
      </c>
      <c r="P20" s="38">
        <f>(P18)/6</f>
        <v>0.16666666666666666</v>
      </c>
      <c r="Q20" s="40">
        <f>(Q18)/6</f>
        <v>0</v>
      </c>
      <c r="R20" s="7"/>
      <c r="S20" s="37">
        <f>(S18)/8</f>
        <v>0.5</v>
      </c>
      <c r="T20" s="38">
        <f>(T18)/8</f>
        <v>0.375</v>
      </c>
      <c r="U20" s="40">
        <f>(U18)/8</f>
        <v>0.125</v>
      </c>
      <c r="V20" s="7"/>
      <c r="W20" s="37">
        <f>(W18)/7</f>
        <v>1</v>
      </c>
      <c r="X20" s="38">
        <f>(X18)/7</f>
        <v>0</v>
      </c>
      <c r="Y20" s="40">
        <f>(Y18)/7</f>
        <v>0</v>
      </c>
      <c r="Z20" s="2"/>
      <c r="AA20" s="67"/>
      <c r="AB20" s="68"/>
      <c r="AC20" s="69"/>
      <c r="AD20" s="52"/>
      <c r="AE20" s="55"/>
      <c r="AF20" s="57"/>
      <c r="AG20" s="53"/>
      <c r="AH20" s="55"/>
      <c r="AI20" s="57"/>
      <c r="AJ20" s="53"/>
      <c r="AK20" s="55"/>
      <c r="AL20" s="73"/>
      <c r="AM20" s="53"/>
      <c r="AN20" s="56"/>
      <c r="AO20" s="73"/>
      <c r="AP20" s="54"/>
      <c r="AQ20" s="56"/>
      <c r="AR20" s="57"/>
      <c r="AS20" s="2"/>
    </row>
    <row r="21" spans="2:45" ht="70" customHeight="1" thickTop="1" thickBot="1" x14ac:dyDescent="0.25">
      <c r="B21" s="138" t="s">
        <v>51</v>
      </c>
      <c r="C21" s="129"/>
      <c r="D21" s="130"/>
      <c r="E21" s="131"/>
      <c r="F21" s="2"/>
      <c r="G21" s="135"/>
      <c r="H21" s="136"/>
      <c r="I21" s="137"/>
      <c r="K21" s="135"/>
      <c r="L21" s="136"/>
      <c r="M21" s="137"/>
      <c r="N21" s="2"/>
      <c r="O21" s="135"/>
      <c r="P21" s="136"/>
      <c r="Q21" s="137"/>
      <c r="R21" s="2"/>
      <c r="S21" s="135"/>
      <c r="T21" s="136"/>
      <c r="U21" s="137"/>
      <c r="V21" s="2"/>
      <c r="W21" s="135"/>
      <c r="X21" s="136"/>
      <c r="Y21" s="137"/>
      <c r="Z21" s="2"/>
      <c r="AA21" s="87"/>
      <c r="AB21" s="88"/>
      <c r="AC21" s="89"/>
      <c r="AD21" s="90"/>
      <c r="AE21" s="91"/>
      <c r="AF21" s="95"/>
      <c r="AG21" s="91"/>
      <c r="AH21" s="91"/>
      <c r="AI21" s="95"/>
      <c r="AJ21" s="91"/>
      <c r="AK21" s="91"/>
      <c r="AL21" s="96"/>
      <c r="AM21" s="91"/>
      <c r="AN21" s="93"/>
      <c r="AO21" s="96"/>
      <c r="AP21" s="94"/>
      <c r="AQ21" s="93"/>
      <c r="AR21" s="95"/>
      <c r="AS21" s="2"/>
    </row>
    <row r="22" spans="2:45" ht="45" customHeight="1" x14ac:dyDescent="0.2">
      <c r="B22" s="148" t="s">
        <v>12</v>
      </c>
      <c r="C22" s="144">
        <v>23</v>
      </c>
      <c r="D22" s="145">
        <v>14</v>
      </c>
      <c r="E22" s="146">
        <v>9</v>
      </c>
      <c r="F22" s="2"/>
      <c r="G22" s="147">
        <v>11</v>
      </c>
      <c r="H22" s="121">
        <v>0</v>
      </c>
      <c r="I22" s="122">
        <v>1</v>
      </c>
      <c r="K22" s="147">
        <v>6</v>
      </c>
      <c r="L22" s="121">
        <v>1</v>
      </c>
      <c r="M22" s="122">
        <v>6</v>
      </c>
      <c r="N22" s="2"/>
      <c r="O22" s="147">
        <v>0</v>
      </c>
      <c r="P22" s="121">
        <v>6</v>
      </c>
      <c r="Q22" s="122">
        <v>0</v>
      </c>
      <c r="R22" s="2"/>
      <c r="S22" s="147">
        <v>6</v>
      </c>
      <c r="T22" s="121">
        <v>0</v>
      </c>
      <c r="U22" s="122">
        <v>2</v>
      </c>
      <c r="V22" s="2"/>
      <c r="W22" s="147">
        <v>0</v>
      </c>
      <c r="X22" s="121">
        <v>7</v>
      </c>
      <c r="Y22" s="122">
        <v>0</v>
      </c>
      <c r="Z22" s="2"/>
      <c r="AA22" s="67">
        <f>(C22)/46</f>
        <v>0.5</v>
      </c>
      <c r="AB22" s="68">
        <f>(D22)/46</f>
        <v>0.30434782608695654</v>
      </c>
      <c r="AC22" s="69">
        <f>(E22)/46</f>
        <v>0.19565217391304349</v>
      </c>
      <c r="AD22" s="52">
        <f>(G22)/12</f>
        <v>0.91666666666666663</v>
      </c>
      <c r="AE22" s="55">
        <f>(H22)/12</f>
        <v>0</v>
      </c>
      <c r="AF22" s="57">
        <f>(I22)/12</f>
        <v>8.3333333333333329E-2</v>
      </c>
      <c r="AG22" s="53">
        <f t="shared" si="14"/>
        <v>0.46153846153846156</v>
      </c>
      <c r="AH22" s="55">
        <f t="shared" si="14"/>
        <v>7.6923076923076927E-2</v>
      </c>
      <c r="AI22" s="57">
        <f t="shared" si="14"/>
        <v>0.46153846153846156</v>
      </c>
      <c r="AJ22" s="53">
        <f t="shared" si="15"/>
        <v>0</v>
      </c>
      <c r="AK22" s="55">
        <f t="shared" si="15"/>
        <v>1</v>
      </c>
      <c r="AL22" s="73">
        <f t="shared" si="15"/>
        <v>0</v>
      </c>
      <c r="AM22" s="53">
        <f t="shared" si="16"/>
        <v>0.75</v>
      </c>
      <c r="AN22" s="56">
        <f t="shared" si="16"/>
        <v>0</v>
      </c>
      <c r="AO22" s="73">
        <f t="shared" si="16"/>
        <v>0.25</v>
      </c>
      <c r="AP22" s="54">
        <f t="shared" si="17"/>
        <v>0</v>
      </c>
      <c r="AQ22" s="56">
        <f t="shared" si="17"/>
        <v>1</v>
      </c>
      <c r="AR22" s="57">
        <f t="shared" si="17"/>
        <v>0</v>
      </c>
      <c r="AS22" s="2"/>
    </row>
    <row r="23" spans="2:45" ht="45" customHeight="1" x14ac:dyDescent="0.2">
      <c r="B23" s="24" t="s">
        <v>11</v>
      </c>
      <c r="C23" s="61">
        <v>22</v>
      </c>
      <c r="D23" s="62">
        <v>11</v>
      </c>
      <c r="E23" s="63">
        <v>14</v>
      </c>
      <c r="F23" s="2"/>
      <c r="G23" s="25">
        <v>2</v>
      </c>
      <c r="H23" s="26">
        <v>5</v>
      </c>
      <c r="I23" s="27">
        <v>6</v>
      </c>
      <c r="K23" s="25">
        <v>3</v>
      </c>
      <c r="L23" s="26">
        <v>3</v>
      </c>
      <c r="M23" s="27">
        <v>7</v>
      </c>
      <c r="N23" s="2"/>
      <c r="O23" s="25">
        <v>6</v>
      </c>
      <c r="P23" s="26">
        <v>0</v>
      </c>
      <c r="Q23" s="27">
        <v>0</v>
      </c>
      <c r="R23" s="2"/>
      <c r="S23" s="25">
        <v>4</v>
      </c>
      <c r="T23" s="26">
        <v>3</v>
      </c>
      <c r="U23" s="27">
        <v>1</v>
      </c>
      <c r="V23" s="2"/>
      <c r="W23" s="25">
        <v>7</v>
      </c>
      <c r="X23" s="26">
        <v>0</v>
      </c>
      <c r="Y23" s="27">
        <v>0</v>
      </c>
      <c r="Z23" s="2"/>
      <c r="AA23" s="67">
        <f t="shared" si="12"/>
        <v>0.46808510638297873</v>
      </c>
      <c r="AB23" s="68">
        <f t="shared" si="12"/>
        <v>0.23404255319148937</v>
      </c>
      <c r="AC23" s="69">
        <f t="shared" si="12"/>
        <v>0.2978723404255319</v>
      </c>
      <c r="AD23" s="52">
        <f t="shared" si="13"/>
        <v>0.15384615384615385</v>
      </c>
      <c r="AE23" s="55">
        <f t="shared" si="13"/>
        <v>0.38461538461538464</v>
      </c>
      <c r="AF23" s="57">
        <f t="shared" si="13"/>
        <v>0.46153846153846156</v>
      </c>
      <c r="AG23" s="53">
        <f t="shared" si="14"/>
        <v>0.23076923076923078</v>
      </c>
      <c r="AH23" s="55">
        <f t="shared" si="14"/>
        <v>0.23076923076923078</v>
      </c>
      <c r="AI23" s="57">
        <f t="shared" si="14"/>
        <v>0.53846153846153844</v>
      </c>
      <c r="AJ23" s="53">
        <f t="shared" si="15"/>
        <v>1</v>
      </c>
      <c r="AK23" s="55">
        <f t="shared" si="15"/>
        <v>0</v>
      </c>
      <c r="AL23" s="73">
        <f t="shared" si="15"/>
        <v>0</v>
      </c>
      <c r="AM23" s="53">
        <f t="shared" si="16"/>
        <v>0.5</v>
      </c>
      <c r="AN23" s="56">
        <f t="shared" si="16"/>
        <v>0.375</v>
      </c>
      <c r="AO23" s="73">
        <f t="shared" si="16"/>
        <v>0.125</v>
      </c>
      <c r="AP23" s="54">
        <f t="shared" si="17"/>
        <v>1</v>
      </c>
      <c r="AQ23" s="56">
        <f t="shared" si="17"/>
        <v>0</v>
      </c>
      <c r="AR23" s="57">
        <f t="shared" si="17"/>
        <v>0</v>
      </c>
      <c r="AS23" s="2"/>
    </row>
    <row r="24" spans="2:45" ht="45" customHeight="1" x14ac:dyDescent="0.2">
      <c r="B24" s="24" t="s">
        <v>13</v>
      </c>
      <c r="C24" s="61">
        <v>45</v>
      </c>
      <c r="D24" s="62">
        <v>1</v>
      </c>
      <c r="E24" s="63">
        <v>1</v>
      </c>
      <c r="F24" s="2"/>
      <c r="G24" s="25">
        <v>13</v>
      </c>
      <c r="H24" s="26">
        <v>0</v>
      </c>
      <c r="I24" s="27">
        <v>0</v>
      </c>
      <c r="K24" s="25">
        <v>12</v>
      </c>
      <c r="L24" s="26">
        <v>0</v>
      </c>
      <c r="M24" s="27">
        <v>1</v>
      </c>
      <c r="N24" s="2"/>
      <c r="O24" s="25">
        <v>6</v>
      </c>
      <c r="P24" s="26">
        <v>0</v>
      </c>
      <c r="Q24" s="27">
        <v>0</v>
      </c>
      <c r="R24" s="2"/>
      <c r="S24" s="25">
        <v>8</v>
      </c>
      <c r="T24" s="26">
        <v>0</v>
      </c>
      <c r="U24" s="27">
        <v>0</v>
      </c>
      <c r="V24" s="2"/>
      <c r="W24" s="25">
        <v>6</v>
      </c>
      <c r="X24" s="26">
        <v>1</v>
      </c>
      <c r="Y24" s="27">
        <v>0</v>
      </c>
      <c r="Z24" s="2"/>
      <c r="AA24" s="67">
        <f t="shared" si="12"/>
        <v>0.95744680851063835</v>
      </c>
      <c r="AB24" s="68">
        <f t="shared" si="12"/>
        <v>2.1276595744680851E-2</v>
      </c>
      <c r="AC24" s="69">
        <f t="shared" si="12"/>
        <v>2.1276595744680851E-2</v>
      </c>
      <c r="AD24" s="52">
        <f t="shared" si="13"/>
        <v>1</v>
      </c>
      <c r="AE24" s="55">
        <f t="shared" si="13"/>
        <v>0</v>
      </c>
      <c r="AF24" s="57">
        <f t="shared" si="13"/>
        <v>0</v>
      </c>
      <c r="AG24" s="53">
        <f t="shared" si="14"/>
        <v>0.92307692307692313</v>
      </c>
      <c r="AH24" s="55">
        <f t="shared" si="14"/>
        <v>0</v>
      </c>
      <c r="AI24" s="57">
        <f t="shared" si="14"/>
        <v>7.6923076923076927E-2</v>
      </c>
      <c r="AJ24" s="53">
        <f t="shared" si="15"/>
        <v>1</v>
      </c>
      <c r="AK24" s="55">
        <f t="shared" si="15"/>
        <v>0</v>
      </c>
      <c r="AL24" s="73">
        <f t="shared" si="15"/>
        <v>0</v>
      </c>
      <c r="AM24" s="53">
        <f t="shared" si="16"/>
        <v>1</v>
      </c>
      <c r="AN24" s="56">
        <f t="shared" si="16"/>
        <v>0</v>
      </c>
      <c r="AO24" s="73">
        <f t="shared" si="16"/>
        <v>0</v>
      </c>
      <c r="AP24" s="54">
        <f t="shared" si="17"/>
        <v>0.8571428571428571</v>
      </c>
      <c r="AQ24" s="56">
        <f t="shared" si="17"/>
        <v>0.14285714285714285</v>
      </c>
      <c r="AR24" s="57">
        <f t="shared" si="17"/>
        <v>0</v>
      </c>
      <c r="AS24" s="2"/>
    </row>
    <row r="25" spans="2:45" ht="45" customHeight="1" x14ac:dyDescent="0.2">
      <c r="B25" s="24" t="s">
        <v>14</v>
      </c>
      <c r="C25" s="61">
        <v>23</v>
      </c>
      <c r="D25" s="62">
        <v>7</v>
      </c>
      <c r="E25" s="63">
        <v>17</v>
      </c>
      <c r="F25" s="2"/>
      <c r="G25" s="25">
        <v>1</v>
      </c>
      <c r="H25" s="26">
        <v>3</v>
      </c>
      <c r="I25" s="27">
        <v>9</v>
      </c>
      <c r="K25" s="25">
        <v>4</v>
      </c>
      <c r="L25" s="26">
        <v>2</v>
      </c>
      <c r="M25" s="27">
        <v>7</v>
      </c>
      <c r="N25" s="2"/>
      <c r="O25" s="25">
        <v>5</v>
      </c>
      <c r="P25" s="26">
        <v>0</v>
      </c>
      <c r="Q25" s="27">
        <v>1</v>
      </c>
      <c r="R25" s="2"/>
      <c r="S25" s="25">
        <v>6</v>
      </c>
      <c r="T25" s="26">
        <v>2</v>
      </c>
      <c r="U25" s="27">
        <v>0</v>
      </c>
      <c r="V25" s="2"/>
      <c r="W25" s="25">
        <v>7</v>
      </c>
      <c r="X25" s="26">
        <v>0</v>
      </c>
      <c r="Y25" s="27">
        <v>0</v>
      </c>
      <c r="Z25" s="2"/>
      <c r="AA25" s="67">
        <f t="shared" si="12"/>
        <v>0.48936170212765956</v>
      </c>
      <c r="AB25" s="68">
        <f t="shared" si="12"/>
        <v>0.14893617021276595</v>
      </c>
      <c r="AC25" s="69">
        <f t="shared" si="12"/>
        <v>0.36170212765957449</v>
      </c>
      <c r="AD25" s="52">
        <f t="shared" si="13"/>
        <v>7.6923076923076927E-2</v>
      </c>
      <c r="AE25" s="55">
        <f t="shared" si="13"/>
        <v>0.23076923076923078</v>
      </c>
      <c r="AF25" s="57">
        <f t="shared" si="13"/>
        <v>0.69230769230769229</v>
      </c>
      <c r="AG25" s="53">
        <f t="shared" si="14"/>
        <v>0.30769230769230771</v>
      </c>
      <c r="AH25" s="55">
        <f t="shared" si="14"/>
        <v>0.15384615384615385</v>
      </c>
      <c r="AI25" s="57">
        <f t="shared" si="14"/>
        <v>0.53846153846153844</v>
      </c>
      <c r="AJ25" s="53">
        <f t="shared" si="15"/>
        <v>0.83333333333333337</v>
      </c>
      <c r="AK25" s="55">
        <f t="shared" si="15"/>
        <v>0</v>
      </c>
      <c r="AL25" s="73">
        <f t="shared" si="15"/>
        <v>0.16666666666666666</v>
      </c>
      <c r="AM25" s="53">
        <f t="shared" si="16"/>
        <v>0.75</v>
      </c>
      <c r="AN25" s="56">
        <f t="shared" si="16"/>
        <v>0.25</v>
      </c>
      <c r="AO25" s="73">
        <f t="shared" si="16"/>
        <v>0</v>
      </c>
      <c r="AP25" s="54">
        <f t="shared" si="17"/>
        <v>1</v>
      </c>
      <c r="AQ25" s="56">
        <f t="shared" si="17"/>
        <v>0</v>
      </c>
      <c r="AR25" s="57">
        <f t="shared" si="17"/>
        <v>0</v>
      </c>
      <c r="AS25" s="2"/>
    </row>
    <row r="26" spans="2:45" ht="45" customHeight="1" x14ac:dyDescent="0.2">
      <c r="B26" s="24" t="s">
        <v>15</v>
      </c>
      <c r="C26" s="61">
        <v>21</v>
      </c>
      <c r="D26" s="62">
        <v>13</v>
      </c>
      <c r="E26" s="63">
        <v>13</v>
      </c>
      <c r="F26" s="2"/>
      <c r="G26" s="25">
        <v>0</v>
      </c>
      <c r="H26" s="26">
        <v>5</v>
      </c>
      <c r="I26" s="27">
        <v>8</v>
      </c>
      <c r="K26" s="25">
        <v>2</v>
      </c>
      <c r="L26" s="26">
        <v>7</v>
      </c>
      <c r="M26" s="27">
        <v>4</v>
      </c>
      <c r="N26" s="2"/>
      <c r="O26" s="25">
        <v>5</v>
      </c>
      <c r="P26" s="26">
        <v>0</v>
      </c>
      <c r="Q26" s="27">
        <v>1</v>
      </c>
      <c r="R26" s="2"/>
      <c r="S26" s="25">
        <v>7</v>
      </c>
      <c r="T26" s="26">
        <v>1</v>
      </c>
      <c r="U26" s="27">
        <v>0</v>
      </c>
      <c r="V26" s="2"/>
      <c r="W26" s="25">
        <v>7</v>
      </c>
      <c r="X26" s="26">
        <v>0</v>
      </c>
      <c r="Y26" s="27">
        <v>0</v>
      </c>
      <c r="Z26" s="2"/>
      <c r="AA26" s="67">
        <f t="shared" si="12"/>
        <v>0.44680851063829785</v>
      </c>
      <c r="AB26" s="68">
        <f t="shared" si="12"/>
        <v>0.27659574468085107</v>
      </c>
      <c r="AC26" s="69">
        <f t="shared" si="12"/>
        <v>0.27659574468085107</v>
      </c>
      <c r="AD26" s="52">
        <f t="shared" si="13"/>
        <v>0</v>
      </c>
      <c r="AE26" s="55">
        <f t="shared" si="13"/>
        <v>0.38461538461538464</v>
      </c>
      <c r="AF26" s="57">
        <f t="shared" si="13"/>
        <v>0.61538461538461542</v>
      </c>
      <c r="AG26" s="53">
        <f t="shared" si="14"/>
        <v>0.15384615384615385</v>
      </c>
      <c r="AH26" s="55">
        <f t="shared" si="14"/>
        <v>0.53846153846153844</v>
      </c>
      <c r="AI26" s="57">
        <f t="shared" si="14"/>
        <v>0.30769230769230771</v>
      </c>
      <c r="AJ26" s="53">
        <f t="shared" si="15"/>
        <v>0.83333333333333337</v>
      </c>
      <c r="AK26" s="55">
        <f t="shared" si="15"/>
        <v>0</v>
      </c>
      <c r="AL26" s="73">
        <f t="shared" si="15"/>
        <v>0.16666666666666666</v>
      </c>
      <c r="AM26" s="53">
        <f t="shared" si="16"/>
        <v>0.875</v>
      </c>
      <c r="AN26" s="56">
        <f t="shared" si="16"/>
        <v>0.125</v>
      </c>
      <c r="AO26" s="73">
        <f t="shared" si="16"/>
        <v>0</v>
      </c>
      <c r="AP26" s="54">
        <f t="shared" si="17"/>
        <v>1</v>
      </c>
      <c r="AQ26" s="56">
        <f t="shared" si="17"/>
        <v>0</v>
      </c>
      <c r="AR26" s="57">
        <f t="shared" si="17"/>
        <v>0</v>
      </c>
      <c r="AS26" s="2"/>
    </row>
    <row r="27" spans="2:45" ht="45" customHeight="1" x14ac:dyDescent="0.2">
      <c r="B27" s="24" t="s">
        <v>16</v>
      </c>
      <c r="C27" s="61">
        <v>23</v>
      </c>
      <c r="D27" s="62">
        <v>11</v>
      </c>
      <c r="E27" s="63">
        <v>13</v>
      </c>
      <c r="F27" s="2"/>
      <c r="G27" s="25">
        <v>1</v>
      </c>
      <c r="H27" s="26">
        <v>6</v>
      </c>
      <c r="I27" s="27">
        <v>6</v>
      </c>
      <c r="K27" s="25">
        <v>2</v>
      </c>
      <c r="L27" s="26">
        <v>4</v>
      </c>
      <c r="M27" s="27">
        <v>7</v>
      </c>
      <c r="N27" s="2"/>
      <c r="O27" s="25">
        <v>6</v>
      </c>
      <c r="P27" s="26">
        <v>0</v>
      </c>
      <c r="Q27" s="27">
        <v>0</v>
      </c>
      <c r="R27" s="2"/>
      <c r="S27" s="25">
        <v>7</v>
      </c>
      <c r="T27" s="26">
        <v>1</v>
      </c>
      <c r="U27" s="27">
        <v>0</v>
      </c>
      <c r="V27" s="2"/>
      <c r="W27" s="25">
        <v>7</v>
      </c>
      <c r="X27" s="26">
        <v>0</v>
      </c>
      <c r="Y27" s="27">
        <v>0</v>
      </c>
      <c r="Z27" s="2"/>
      <c r="AA27" s="67">
        <f t="shared" si="12"/>
        <v>0.48936170212765956</v>
      </c>
      <c r="AB27" s="68">
        <f t="shared" si="12"/>
        <v>0.23404255319148937</v>
      </c>
      <c r="AC27" s="69">
        <f t="shared" si="12"/>
        <v>0.27659574468085107</v>
      </c>
      <c r="AD27" s="52">
        <f t="shared" si="13"/>
        <v>7.6923076923076927E-2</v>
      </c>
      <c r="AE27" s="55">
        <f t="shared" si="13"/>
        <v>0.46153846153846156</v>
      </c>
      <c r="AF27" s="57">
        <f t="shared" si="13"/>
        <v>0.46153846153846156</v>
      </c>
      <c r="AG27" s="53">
        <f t="shared" si="14"/>
        <v>0.15384615384615385</v>
      </c>
      <c r="AH27" s="55">
        <f t="shared" si="14"/>
        <v>0.30769230769230771</v>
      </c>
      <c r="AI27" s="57">
        <f t="shared" si="14"/>
        <v>0.53846153846153844</v>
      </c>
      <c r="AJ27" s="53">
        <f t="shared" si="15"/>
        <v>1</v>
      </c>
      <c r="AK27" s="55">
        <f t="shared" si="15"/>
        <v>0</v>
      </c>
      <c r="AL27" s="73">
        <f t="shared" si="15"/>
        <v>0</v>
      </c>
      <c r="AM27" s="53">
        <f t="shared" si="16"/>
        <v>0.875</v>
      </c>
      <c r="AN27" s="56">
        <f t="shared" si="16"/>
        <v>0.125</v>
      </c>
      <c r="AO27" s="73">
        <f t="shared" si="16"/>
        <v>0</v>
      </c>
      <c r="AP27" s="54">
        <f t="shared" si="17"/>
        <v>1</v>
      </c>
      <c r="AQ27" s="56">
        <f t="shared" si="17"/>
        <v>0</v>
      </c>
      <c r="AR27" s="57">
        <f t="shared" si="17"/>
        <v>0</v>
      </c>
      <c r="AS27" s="2"/>
    </row>
    <row r="28" spans="2:45" ht="45" customHeight="1" thickBot="1" x14ac:dyDescent="0.25">
      <c r="B28" s="30" t="s">
        <v>17</v>
      </c>
      <c r="C28" s="64">
        <v>24</v>
      </c>
      <c r="D28" s="65">
        <v>10</v>
      </c>
      <c r="E28" s="66">
        <v>13</v>
      </c>
      <c r="F28" s="2"/>
      <c r="G28" s="28">
        <v>0</v>
      </c>
      <c r="H28" s="29">
        <v>5</v>
      </c>
      <c r="I28" s="31">
        <v>8</v>
      </c>
      <c r="K28" s="28">
        <v>5</v>
      </c>
      <c r="L28" s="29">
        <v>4</v>
      </c>
      <c r="M28" s="31">
        <v>4</v>
      </c>
      <c r="N28" s="2"/>
      <c r="O28" s="28">
        <v>6</v>
      </c>
      <c r="P28" s="29">
        <v>0</v>
      </c>
      <c r="Q28" s="31">
        <v>0</v>
      </c>
      <c r="R28" s="2"/>
      <c r="S28" s="28">
        <v>6</v>
      </c>
      <c r="T28" s="29">
        <v>1</v>
      </c>
      <c r="U28" s="31">
        <v>1</v>
      </c>
      <c r="V28" s="2"/>
      <c r="W28" s="28">
        <v>7</v>
      </c>
      <c r="X28" s="29">
        <v>0</v>
      </c>
      <c r="Y28" s="31">
        <v>0</v>
      </c>
      <c r="Z28" s="2"/>
      <c r="AA28" s="67">
        <f t="shared" si="12"/>
        <v>0.51063829787234039</v>
      </c>
      <c r="AB28" s="68">
        <f t="shared" si="12"/>
        <v>0.21276595744680851</v>
      </c>
      <c r="AC28" s="69">
        <f t="shared" si="12"/>
        <v>0.27659574468085107</v>
      </c>
      <c r="AD28" s="52">
        <f t="shared" si="13"/>
        <v>0</v>
      </c>
      <c r="AE28" s="55">
        <f t="shared" si="13"/>
        <v>0.38461538461538464</v>
      </c>
      <c r="AF28" s="57">
        <f t="shared" si="13"/>
        <v>0.61538461538461542</v>
      </c>
      <c r="AG28" s="53">
        <f t="shared" si="14"/>
        <v>0.38461538461538464</v>
      </c>
      <c r="AH28" s="55">
        <f t="shared" si="14"/>
        <v>0.30769230769230771</v>
      </c>
      <c r="AI28" s="57">
        <f t="shared" si="14"/>
        <v>0.30769230769230771</v>
      </c>
      <c r="AJ28" s="53">
        <f t="shared" si="15"/>
        <v>1</v>
      </c>
      <c r="AK28" s="55">
        <f t="shared" si="15"/>
        <v>0</v>
      </c>
      <c r="AL28" s="73">
        <f t="shared" si="15"/>
        <v>0</v>
      </c>
      <c r="AM28" s="53">
        <f t="shared" si="16"/>
        <v>0.75</v>
      </c>
      <c r="AN28" s="56">
        <f t="shared" si="16"/>
        <v>0.125</v>
      </c>
      <c r="AO28" s="73">
        <f t="shared" si="16"/>
        <v>0.125</v>
      </c>
      <c r="AP28" s="54">
        <f t="shared" si="17"/>
        <v>1</v>
      </c>
      <c r="AQ28" s="56">
        <f t="shared" si="17"/>
        <v>0</v>
      </c>
      <c r="AR28" s="57">
        <f t="shared" si="17"/>
        <v>0</v>
      </c>
      <c r="AS28" s="2"/>
    </row>
    <row r="29" spans="2:45" ht="45" customHeight="1" thickTop="1" thickBot="1" x14ac:dyDescent="0.25">
      <c r="B29" s="15" t="s">
        <v>2</v>
      </c>
      <c r="C29" s="16">
        <f>SUM(C22:C28)</f>
        <v>181</v>
      </c>
      <c r="D29" s="17">
        <f>SUM(D22:D28)</f>
        <v>67</v>
      </c>
      <c r="E29" s="18">
        <f>SUM(E22:E28)</f>
        <v>80</v>
      </c>
      <c r="F29" s="7"/>
      <c r="G29" s="16">
        <f>SUM(G22:G28)</f>
        <v>28</v>
      </c>
      <c r="H29" s="17">
        <f>SUM(H22:H28)</f>
        <v>24</v>
      </c>
      <c r="I29" s="18">
        <f>SUM(I22:I28)</f>
        <v>38</v>
      </c>
      <c r="J29" s="7"/>
      <c r="K29" s="16">
        <f>SUM(K22:K28)</f>
        <v>34</v>
      </c>
      <c r="L29" s="17">
        <f>SUM(L22:L28)</f>
        <v>21</v>
      </c>
      <c r="M29" s="18">
        <f>SUM(M22:M28)</f>
        <v>36</v>
      </c>
      <c r="N29" s="7"/>
      <c r="O29" s="16">
        <f>SUM(O22:O28)</f>
        <v>34</v>
      </c>
      <c r="P29" s="17">
        <f>SUM(P22:P28)</f>
        <v>6</v>
      </c>
      <c r="Q29" s="18">
        <f>SUM(Q22:Q28)</f>
        <v>2</v>
      </c>
      <c r="R29" s="7"/>
      <c r="S29" s="16">
        <f>SUM(S22:S28)</f>
        <v>44</v>
      </c>
      <c r="T29" s="17">
        <f>SUM(T22:T28)</f>
        <v>8</v>
      </c>
      <c r="U29" s="18">
        <f>SUM(U22:U28)</f>
        <v>4</v>
      </c>
      <c r="V29" s="7"/>
      <c r="W29" s="16">
        <f>SUM(W22:W28)</f>
        <v>41</v>
      </c>
      <c r="X29" s="17">
        <f>SUM(X22:X28)</f>
        <v>8</v>
      </c>
      <c r="Y29" s="18">
        <f>SUM(Y22:Y28)</f>
        <v>0</v>
      </c>
      <c r="Z29" s="2"/>
      <c r="AA29" s="67"/>
      <c r="AB29" s="68"/>
      <c r="AC29" s="69"/>
      <c r="AD29" s="52"/>
      <c r="AE29" s="55"/>
      <c r="AF29" s="57"/>
      <c r="AG29" s="53"/>
      <c r="AH29" s="55"/>
      <c r="AI29" s="57"/>
      <c r="AJ29" s="53"/>
      <c r="AK29" s="55"/>
      <c r="AL29" s="73"/>
      <c r="AM29" s="53"/>
      <c r="AN29" s="56"/>
      <c r="AO29" s="73"/>
      <c r="AP29" s="54"/>
      <c r="AQ29" s="56"/>
      <c r="AR29" s="57"/>
      <c r="AS29" s="2"/>
    </row>
    <row r="30" spans="2:45" ht="45" customHeight="1" thickTop="1" thickBot="1" x14ac:dyDescent="0.25">
      <c r="B30" s="15" t="s">
        <v>3</v>
      </c>
      <c r="C30" s="34">
        <f>(C29)/7</f>
        <v>25.857142857142858</v>
      </c>
      <c r="D30" s="35">
        <f>(D29)/7</f>
        <v>9.5714285714285712</v>
      </c>
      <c r="E30" s="36">
        <f>(E29)/7</f>
        <v>11.428571428571429</v>
      </c>
      <c r="F30" s="7"/>
      <c r="G30" s="34">
        <f>(G29)/7</f>
        <v>4</v>
      </c>
      <c r="H30" s="35">
        <f>(H29)/7</f>
        <v>3.4285714285714284</v>
      </c>
      <c r="I30" s="36">
        <f>(I29)/7</f>
        <v>5.4285714285714288</v>
      </c>
      <c r="J30" s="7"/>
      <c r="K30" s="34">
        <f>(K29)/7</f>
        <v>4.8571428571428568</v>
      </c>
      <c r="L30" s="35">
        <f>(L29)/7</f>
        <v>3</v>
      </c>
      <c r="M30" s="36">
        <f>(M29)/7</f>
        <v>5.1428571428571432</v>
      </c>
      <c r="N30" s="7"/>
      <c r="O30" s="34">
        <f>(O29)/7</f>
        <v>4.8571428571428568</v>
      </c>
      <c r="P30" s="35">
        <f>(P29)/7</f>
        <v>0.8571428571428571</v>
      </c>
      <c r="Q30" s="36">
        <f>(Q29)/7</f>
        <v>0.2857142857142857</v>
      </c>
      <c r="R30" s="7"/>
      <c r="S30" s="34">
        <f>(S29)/7</f>
        <v>6.2857142857142856</v>
      </c>
      <c r="T30" s="35">
        <f>(T29)/7</f>
        <v>1.1428571428571428</v>
      </c>
      <c r="U30" s="36">
        <f>(U29)/7</f>
        <v>0.5714285714285714</v>
      </c>
      <c r="V30" s="7"/>
      <c r="W30" s="34">
        <f>(W29)/7</f>
        <v>5.8571428571428568</v>
      </c>
      <c r="X30" s="35">
        <f>(X29)/7</f>
        <v>1.1428571428571428</v>
      </c>
      <c r="Y30" s="36">
        <f>(Y29)/7</f>
        <v>0</v>
      </c>
      <c r="Z30" s="2"/>
      <c r="AA30" s="67"/>
      <c r="AB30" s="68"/>
      <c r="AC30" s="69"/>
      <c r="AD30" s="52"/>
      <c r="AE30" s="55"/>
      <c r="AF30" s="57"/>
      <c r="AG30" s="53"/>
      <c r="AH30" s="55"/>
      <c r="AI30" s="57"/>
      <c r="AJ30" s="53"/>
      <c r="AK30" s="55"/>
      <c r="AL30" s="73"/>
      <c r="AM30" s="53"/>
      <c r="AN30" s="56"/>
      <c r="AO30" s="73"/>
      <c r="AP30" s="54"/>
      <c r="AQ30" s="56"/>
      <c r="AR30" s="57"/>
      <c r="AS30" s="2"/>
    </row>
    <row r="31" spans="2:45" ht="45" customHeight="1" thickTop="1" thickBot="1" x14ac:dyDescent="0.25">
      <c r="B31" s="19" t="s">
        <v>4</v>
      </c>
      <c r="C31" s="37">
        <f>(C29)/328</f>
        <v>0.55182926829268297</v>
      </c>
      <c r="D31" s="38">
        <f>(D29)/328</f>
        <v>0.20426829268292682</v>
      </c>
      <c r="E31" s="39">
        <f>(E29)/328</f>
        <v>0.24390243902439024</v>
      </c>
      <c r="F31" s="7"/>
      <c r="G31" s="37">
        <f>(G29)/90</f>
        <v>0.31111111111111112</v>
      </c>
      <c r="H31" s="38">
        <f>(H29)/90</f>
        <v>0.26666666666666666</v>
      </c>
      <c r="I31" s="40">
        <f>(I29)/90</f>
        <v>0.42222222222222222</v>
      </c>
      <c r="J31" s="7"/>
      <c r="K31" s="37">
        <f>(K29)/91</f>
        <v>0.37362637362637363</v>
      </c>
      <c r="L31" s="38">
        <f>(L29)/91</f>
        <v>0.23076923076923078</v>
      </c>
      <c r="M31" s="40">
        <f>(M29)/91</f>
        <v>0.39560439560439559</v>
      </c>
      <c r="N31" s="7"/>
      <c r="O31" s="37">
        <f>(O29)/42</f>
        <v>0.80952380952380953</v>
      </c>
      <c r="P31" s="38">
        <f>(P29)/42</f>
        <v>0.14285714285714285</v>
      </c>
      <c r="Q31" s="40">
        <f>(Q29)/42</f>
        <v>4.7619047619047616E-2</v>
      </c>
      <c r="R31" s="7"/>
      <c r="S31" s="37">
        <f>(S29)/56</f>
        <v>0.7857142857142857</v>
      </c>
      <c r="T31" s="38">
        <f>(T29)/56</f>
        <v>0.14285714285714285</v>
      </c>
      <c r="U31" s="40">
        <f>(U29)/56</f>
        <v>7.1428571428571425E-2</v>
      </c>
      <c r="V31" s="7"/>
      <c r="W31" s="37">
        <f>(W29)/49</f>
        <v>0.83673469387755106</v>
      </c>
      <c r="X31" s="38">
        <f>(X29)/49</f>
        <v>0.16326530612244897</v>
      </c>
      <c r="Y31" s="40">
        <f>(Y29)/49</f>
        <v>0</v>
      </c>
      <c r="Z31" s="2"/>
      <c r="AA31" s="67"/>
      <c r="AB31" s="68"/>
      <c r="AC31" s="69"/>
      <c r="AD31" s="52"/>
      <c r="AE31" s="55"/>
      <c r="AF31" s="57"/>
      <c r="AG31" s="53"/>
      <c r="AH31" s="55"/>
      <c r="AI31" s="57"/>
      <c r="AJ31" s="53"/>
      <c r="AK31" s="55"/>
      <c r="AL31" s="73"/>
      <c r="AM31" s="53"/>
      <c r="AN31" s="56"/>
      <c r="AO31" s="73"/>
      <c r="AP31" s="54"/>
      <c r="AQ31" s="56"/>
      <c r="AR31" s="57"/>
      <c r="AS31" s="2"/>
    </row>
    <row r="32" spans="2:45" ht="70" customHeight="1" thickTop="1" thickBot="1" x14ac:dyDescent="0.25">
      <c r="B32" s="138" t="s">
        <v>52</v>
      </c>
      <c r="C32" s="129"/>
      <c r="D32" s="130"/>
      <c r="E32" s="131"/>
      <c r="F32" s="2"/>
      <c r="G32" s="135"/>
      <c r="H32" s="136"/>
      <c r="I32" s="137"/>
      <c r="K32" s="135"/>
      <c r="L32" s="136"/>
      <c r="M32" s="137"/>
      <c r="N32" s="2"/>
      <c r="O32" s="135"/>
      <c r="P32" s="136"/>
      <c r="Q32" s="137"/>
      <c r="R32" s="2"/>
      <c r="S32" s="135"/>
      <c r="T32" s="136"/>
      <c r="U32" s="137"/>
      <c r="V32" s="2"/>
      <c r="W32" s="135"/>
      <c r="X32" s="136"/>
      <c r="Y32" s="137"/>
      <c r="Z32" s="2"/>
      <c r="AA32" s="87"/>
      <c r="AB32" s="88"/>
      <c r="AC32" s="89"/>
      <c r="AD32" s="90"/>
      <c r="AE32" s="91"/>
      <c r="AF32" s="95"/>
      <c r="AG32" s="91"/>
      <c r="AH32" s="91"/>
      <c r="AI32" s="95"/>
      <c r="AJ32" s="91"/>
      <c r="AK32" s="91"/>
      <c r="AL32" s="96"/>
      <c r="AM32" s="91"/>
      <c r="AN32" s="93"/>
      <c r="AO32" s="96"/>
      <c r="AP32" s="94"/>
      <c r="AQ32" s="93"/>
      <c r="AR32" s="95"/>
      <c r="AS32" s="2"/>
    </row>
    <row r="33" spans="2:45" ht="45" customHeight="1" x14ac:dyDescent="0.2">
      <c r="B33" s="111" t="s">
        <v>18</v>
      </c>
      <c r="C33" s="126">
        <v>24</v>
      </c>
      <c r="D33" s="127">
        <v>6</v>
      </c>
      <c r="E33" s="128">
        <v>17</v>
      </c>
      <c r="F33" s="2"/>
      <c r="G33" s="132">
        <v>0</v>
      </c>
      <c r="H33" s="133">
        <v>3</v>
      </c>
      <c r="I33" s="134">
        <v>10</v>
      </c>
      <c r="K33" s="132">
        <v>4</v>
      </c>
      <c r="L33" s="133">
        <v>2</v>
      </c>
      <c r="M33" s="134">
        <v>7</v>
      </c>
      <c r="N33" s="2"/>
      <c r="O33" s="132">
        <v>6</v>
      </c>
      <c r="P33" s="133">
        <v>0</v>
      </c>
      <c r="Q33" s="134">
        <v>0</v>
      </c>
      <c r="R33" s="2"/>
      <c r="S33" s="132">
        <v>7</v>
      </c>
      <c r="T33" s="133">
        <v>1</v>
      </c>
      <c r="U33" s="134">
        <v>0</v>
      </c>
      <c r="V33" s="2"/>
      <c r="W33" s="132">
        <v>7</v>
      </c>
      <c r="X33" s="133">
        <v>0</v>
      </c>
      <c r="Y33" s="134">
        <v>0</v>
      </c>
      <c r="Z33" s="2"/>
      <c r="AA33" s="67">
        <f t="shared" si="12"/>
        <v>0.51063829787234039</v>
      </c>
      <c r="AB33" s="68">
        <f t="shared" si="12"/>
        <v>0.1276595744680851</v>
      </c>
      <c r="AC33" s="69">
        <f t="shared" si="12"/>
        <v>0.36170212765957449</v>
      </c>
      <c r="AD33" s="52">
        <f t="shared" si="13"/>
        <v>0</v>
      </c>
      <c r="AE33" s="55">
        <f t="shared" si="13"/>
        <v>0.23076923076923078</v>
      </c>
      <c r="AF33" s="57">
        <f t="shared" si="13"/>
        <v>0.76923076923076927</v>
      </c>
      <c r="AG33" s="53">
        <f t="shared" si="14"/>
        <v>0.30769230769230771</v>
      </c>
      <c r="AH33" s="55">
        <f t="shared" si="14"/>
        <v>0.15384615384615385</v>
      </c>
      <c r="AI33" s="57">
        <f t="shared" si="14"/>
        <v>0.53846153846153844</v>
      </c>
      <c r="AJ33" s="53">
        <f t="shared" si="15"/>
        <v>1</v>
      </c>
      <c r="AK33" s="55">
        <f t="shared" si="15"/>
        <v>0</v>
      </c>
      <c r="AL33" s="73">
        <f t="shared" si="15"/>
        <v>0</v>
      </c>
      <c r="AM33" s="53">
        <f t="shared" si="16"/>
        <v>0.875</v>
      </c>
      <c r="AN33" s="56">
        <f t="shared" si="16"/>
        <v>0.125</v>
      </c>
      <c r="AO33" s="73">
        <f t="shared" si="16"/>
        <v>0</v>
      </c>
      <c r="AP33" s="54">
        <f t="shared" si="17"/>
        <v>1</v>
      </c>
      <c r="AQ33" s="56">
        <f t="shared" si="17"/>
        <v>0</v>
      </c>
      <c r="AR33" s="57">
        <f t="shared" si="17"/>
        <v>0</v>
      </c>
      <c r="AS33" s="2"/>
    </row>
    <row r="34" spans="2:45" ht="45" customHeight="1" x14ac:dyDescent="0.2">
      <c r="B34" s="30" t="s">
        <v>19</v>
      </c>
      <c r="C34" s="64">
        <v>20</v>
      </c>
      <c r="D34" s="65">
        <v>16</v>
      </c>
      <c r="E34" s="66">
        <v>11</v>
      </c>
      <c r="F34" s="2"/>
      <c r="G34" s="28">
        <v>0</v>
      </c>
      <c r="H34" s="29">
        <v>8</v>
      </c>
      <c r="I34" s="31">
        <v>5</v>
      </c>
      <c r="K34" s="28">
        <v>4</v>
      </c>
      <c r="L34" s="29">
        <v>4</v>
      </c>
      <c r="M34" s="31">
        <v>5</v>
      </c>
      <c r="N34" s="2"/>
      <c r="O34" s="28">
        <v>5</v>
      </c>
      <c r="P34" s="29">
        <v>1</v>
      </c>
      <c r="Q34" s="31">
        <v>0</v>
      </c>
      <c r="R34" s="2"/>
      <c r="S34" s="28">
        <v>4</v>
      </c>
      <c r="T34" s="29">
        <v>3</v>
      </c>
      <c r="U34" s="31">
        <v>1</v>
      </c>
      <c r="V34" s="2"/>
      <c r="W34" s="28">
        <v>7</v>
      </c>
      <c r="X34" s="29">
        <v>0</v>
      </c>
      <c r="Y34" s="31">
        <v>0</v>
      </c>
      <c r="Z34" s="2"/>
      <c r="AA34" s="67">
        <f t="shared" si="12"/>
        <v>0.42553191489361702</v>
      </c>
      <c r="AB34" s="68">
        <f t="shared" si="12"/>
        <v>0.34042553191489361</v>
      </c>
      <c r="AC34" s="69">
        <f t="shared" si="12"/>
        <v>0.23404255319148937</v>
      </c>
      <c r="AD34" s="52">
        <f t="shared" si="13"/>
        <v>0</v>
      </c>
      <c r="AE34" s="55">
        <f t="shared" si="13"/>
        <v>0.61538461538461542</v>
      </c>
      <c r="AF34" s="57">
        <f t="shared" si="13"/>
        <v>0.38461538461538464</v>
      </c>
      <c r="AG34" s="53">
        <f t="shared" si="14"/>
        <v>0.30769230769230771</v>
      </c>
      <c r="AH34" s="55">
        <f t="shared" si="14"/>
        <v>0.30769230769230771</v>
      </c>
      <c r="AI34" s="57">
        <f t="shared" si="14"/>
        <v>0.38461538461538464</v>
      </c>
      <c r="AJ34" s="53">
        <f t="shared" si="15"/>
        <v>0.83333333333333337</v>
      </c>
      <c r="AK34" s="55">
        <f t="shared" si="15"/>
        <v>0.16666666666666666</v>
      </c>
      <c r="AL34" s="73">
        <f t="shared" si="15"/>
        <v>0</v>
      </c>
      <c r="AM34" s="53">
        <f t="shared" si="16"/>
        <v>0.5</v>
      </c>
      <c r="AN34" s="56">
        <f t="shared" si="16"/>
        <v>0.375</v>
      </c>
      <c r="AO34" s="73">
        <f t="shared" si="16"/>
        <v>0.125</v>
      </c>
      <c r="AP34" s="54">
        <f t="shared" si="17"/>
        <v>1</v>
      </c>
      <c r="AQ34" s="56">
        <f t="shared" si="17"/>
        <v>0</v>
      </c>
      <c r="AR34" s="57">
        <f t="shared" si="17"/>
        <v>0</v>
      </c>
      <c r="AS34" s="2"/>
    </row>
    <row r="35" spans="2:45" ht="45" customHeight="1" x14ac:dyDescent="0.2">
      <c r="B35" s="30" t="s">
        <v>20</v>
      </c>
      <c r="C35" s="64">
        <v>21</v>
      </c>
      <c r="D35" s="65">
        <v>13</v>
      </c>
      <c r="E35" s="66">
        <v>13</v>
      </c>
      <c r="F35" s="2"/>
      <c r="G35" s="28">
        <v>0</v>
      </c>
      <c r="H35" s="29">
        <v>4</v>
      </c>
      <c r="I35" s="31">
        <v>9</v>
      </c>
      <c r="K35" s="28">
        <v>4</v>
      </c>
      <c r="L35" s="29">
        <v>5</v>
      </c>
      <c r="M35" s="31">
        <v>4</v>
      </c>
      <c r="N35" s="2"/>
      <c r="O35" s="28">
        <v>5</v>
      </c>
      <c r="P35" s="29">
        <v>1</v>
      </c>
      <c r="Q35" s="31">
        <v>0</v>
      </c>
      <c r="R35" s="2"/>
      <c r="S35" s="28">
        <v>5</v>
      </c>
      <c r="T35" s="29">
        <v>3</v>
      </c>
      <c r="U35" s="31">
        <v>0</v>
      </c>
      <c r="V35" s="2"/>
      <c r="W35" s="28">
        <v>7</v>
      </c>
      <c r="X35" s="29">
        <v>0</v>
      </c>
      <c r="Y35" s="31">
        <v>0</v>
      </c>
      <c r="Z35" s="2"/>
      <c r="AA35" s="67">
        <f t="shared" si="12"/>
        <v>0.44680851063829785</v>
      </c>
      <c r="AB35" s="68">
        <f t="shared" si="12"/>
        <v>0.27659574468085107</v>
      </c>
      <c r="AC35" s="69">
        <f t="shared" si="12"/>
        <v>0.27659574468085107</v>
      </c>
      <c r="AD35" s="52">
        <f t="shared" si="13"/>
        <v>0</v>
      </c>
      <c r="AE35" s="55">
        <f t="shared" si="13"/>
        <v>0.30769230769230771</v>
      </c>
      <c r="AF35" s="57">
        <f t="shared" si="13"/>
        <v>0.69230769230769229</v>
      </c>
      <c r="AG35" s="53">
        <f t="shared" si="14"/>
        <v>0.30769230769230771</v>
      </c>
      <c r="AH35" s="55">
        <f t="shared" si="14"/>
        <v>0.38461538461538464</v>
      </c>
      <c r="AI35" s="57">
        <f t="shared" si="14"/>
        <v>0.30769230769230771</v>
      </c>
      <c r="AJ35" s="53">
        <f t="shared" si="15"/>
        <v>0.83333333333333337</v>
      </c>
      <c r="AK35" s="55">
        <f t="shared" si="15"/>
        <v>0.16666666666666666</v>
      </c>
      <c r="AL35" s="73">
        <f t="shared" si="15"/>
        <v>0</v>
      </c>
      <c r="AM35" s="53">
        <f t="shared" si="16"/>
        <v>0.625</v>
      </c>
      <c r="AN35" s="56">
        <f t="shared" si="16"/>
        <v>0.375</v>
      </c>
      <c r="AO35" s="73">
        <f t="shared" si="16"/>
        <v>0</v>
      </c>
      <c r="AP35" s="54">
        <f t="shared" si="17"/>
        <v>1</v>
      </c>
      <c r="AQ35" s="56">
        <f t="shared" si="17"/>
        <v>0</v>
      </c>
      <c r="AR35" s="57">
        <f t="shared" si="17"/>
        <v>0</v>
      </c>
      <c r="AS35" s="2"/>
    </row>
    <row r="36" spans="2:45" ht="45" customHeight="1" x14ac:dyDescent="0.2">
      <c r="B36" s="30" t="s">
        <v>21</v>
      </c>
      <c r="C36" s="64">
        <v>20</v>
      </c>
      <c r="D36" s="65">
        <v>14</v>
      </c>
      <c r="E36" s="66">
        <v>13</v>
      </c>
      <c r="F36" s="2"/>
      <c r="G36" s="28">
        <v>0</v>
      </c>
      <c r="H36" s="29">
        <v>7</v>
      </c>
      <c r="I36" s="31">
        <v>6</v>
      </c>
      <c r="K36" s="28">
        <v>4</v>
      </c>
      <c r="L36" s="29">
        <v>3</v>
      </c>
      <c r="M36" s="31">
        <v>6</v>
      </c>
      <c r="N36" s="2"/>
      <c r="O36" s="28">
        <v>4</v>
      </c>
      <c r="P36" s="29">
        <v>1</v>
      </c>
      <c r="Q36" s="31">
        <v>1</v>
      </c>
      <c r="R36" s="2"/>
      <c r="S36" s="28">
        <v>5</v>
      </c>
      <c r="T36" s="29">
        <v>3</v>
      </c>
      <c r="U36" s="31">
        <v>0</v>
      </c>
      <c r="V36" s="2"/>
      <c r="W36" s="28">
        <v>7</v>
      </c>
      <c r="X36" s="29">
        <v>0</v>
      </c>
      <c r="Y36" s="31">
        <v>0</v>
      </c>
      <c r="Z36" s="2"/>
      <c r="AA36" s="67">
        <f t="shared" si="12"/>
        <v>0.42553191489361702</v>
      </c>
      <c r="AB36" s="68">
        <f t="shared" si="12"/>
        <v>0.2978723404255319</v>
      </c>
      <c r="AC36" s="69">
        <f t="shared" si="12"/>
        <v>0.27659574468085107</v>
      </c>
      <c r="AD36" s="52">
        <f t="shared" si="13"/>
        <v>0</v>
      </c>
      <c r="AE36" s="55">
        <f t="shared" si="13"/>
        <v>0.53846153846153844</v>
      </c>
      <c r="AF36" s="57">
        <f t="shared" si="13"/>
        <v>0.46153846153846156</v>
      </c>
      <c r="AG36" s="53">
        <f t="shared" si="14"/>
        <v>0.30769230769230771</v>
      </c>
      <c r="AH36" s="55">
        <f t="shared" si="14"/>
        <v>0.23076923076923078</v>
      </c>
      <c r="AI36" s="57">
        <f t="shared" si="14"/>
        <v>0.46153846153846156</v>
      </c>
      <c r="AJ36" s="53">
        <f t="shared" si="15"/>
        <v>0.66666666666666663</v>
      </c>
      <c r="AK36" s="55">
        <f t="shared" si="15"/>
        <v>0.16666666666666666</v>
      </c>
      <c r="AL36" s="73">
        <f t="shared" si="15"/>
        <v>0.16666666666666666</v>
      </c>
      <c r="AM36" s="53">
        <f t="shared" si="16"/>
        <v>0.625</v>
      </c>
      <c r="AN36" s="56">
        <f t="shared" si="16"/>
        <v>0.375</v>
      </c>
      <c r="AO36" s="73">
        <f t="shared" si="16"/>
        <v>0</v>
      </c>
      <c r="AP36" s="54">
        <f t="shared" si="17"/>
        <v>1</v>
      </c>
      <c r="AQ36" s="56">
        <f t="shared" si="17"/>
        <v>0</v>
      </c>
      <c r="AR36" s="57">
        <f t="shared" si="17"/>
        <v>0</v>
      </c>
      <c r="AS36" s="2"/>
    </row>
    <row r="37" spans="2:45" ht="45" customHeight="1" x14ac:dyDescent="0.2">
      <c r="B37" s="30" t="s">
        <v>22</v>
      </c>
      <c r="C37" s="64">
        <v>21</v>
      </c>
      <c r="D37" s="65">
        <v>15</v>
      </c>
      <c r="E37" s="66">
        <v>11</v>
      </c>
      <c r="F37" s="2"/>
      <c r="G37" s="28">
        <v>0</v>
      </c>
      <c r="H37" s="29">
        <v>8</v>
      </c>
      <c r="I37" s="31">
        <v>5</v>
      </c>
      <c r="K37" s="28">
        <v>4</v>
      </c>
      <c r="L37" s="29">
        <v>3</v>
      </c>
      <c r="M37" s="31">
        <v>6</v>
      </c>
      <c r="N37" s="2"/>
      <c r="O37" s="28">
        <v>5</v>
      </c>
      <c r="P37" s="29">
        <v>1</v>
      </c>
      <c r="Q37" s="31">
        <v>0</v>
      </c>
      <c r="R37" s="2"/>
      <c r="S37" s="28">
        <v>5</v>
      </c>
      <c r="T37" s="29">
        <v>3</v>
      </c>
      <c r="U37" s="31">
        <v>0</v>
      </c>
      <c r="V37" s="2"/>
      <c r="W37" s="28">
        <v>7</v>
      </c>
      <c r="X37" s="29">
        <v>0</v>
      </c>
      <c r="Y37" s="31">
        <v>0</v>
      </c>
      <c r="Z37" s="2"/>
      <c r="AA37" s="67">
        <f t="shared" ref="AA37:AC48" si="18">(C37)/47</f>
        <v>0.44680851063829785</v>
      </c>
      <c r="AB37" s="68">
        <f t="shared" si="18"/>
        <v>0.31914893617021278</v>
      </c>
      <c r="AC37" s="69">
        <f t="shared" si="18"/>
        <v>0.23404255319148937</v>
      </c>
      <c r="AD37" s="52">
        <f t="shared" ref="AD37:AF48" si="19">(G37)/13</f>
        <v>0</v>
      </c>
      <c r="AE37" s="55">
        <f t="shared" si="19"/>
        <v>0.61538461538461542</v>
      </c>
      <c r="AF37" s="57">
        <f t="shared" si="19"/>
        <v>0.38461538461538464</v>
      </c>
      <c r="AG37" s="53">
        <f t="shared" ref="AG37:AI48" si="20">(K37)/13</f>
        <v>0.30769230769230771</v>
      </c>
      <c r="AH37" s="55">
        <f t="shared" si="20"/>
        <v>0.23076923076923078</v>
      </c>
      <c r="AI37" s="57">
        <f t="shared" si="20"/>
        <v>0.46153846153846156</v>
      </c>
      <c r="AJ37" s="53">
        <f t="shared" ref="AJ37:AL48" si="21">(O37)/6</f>
        <v>0.83333333333333337</v>
      </c>
      <c r="AK37" s="55">
        <f t="shared" si="21"/>
        <v>0.16666666666666666</v>
      </c>
      <c r="AL37" s="73">
        <f t="shared" si="21"/>
        <v>0</v>
      </c>
      <c r="AM37" s="53">
        <f t="shared" ref="AM37:AO48" si="22">(S37)/8</f>
        <v>0.625</v>
      </c>
      <c r="AN37" s="56">
        <f t="shared" si="22"/>
        <v>0.375</v>
      </c>
      <c r="AO37" s="73">
        <f t="shared" si="22"/>
        <v>0</v>
      </c>
      <c r="AP37" s="54">
        <f t="shared" ref="AP37:AR48" si="23">(W37)/7</f>
        <v>1</v>
      </c>
      <c r="AQ37" s="56">
        <f t="shared" si="23"/>
        <v>0</v>
      </c>
      <c r="AR37" s="57">
        <f t="shared" si="23"/>
        <v>0</v>
      </c>
      <c r="AS37" s="2"/>
    </row>
    <row r="38" spans="2:45" ht="45" customHeight="1" x14ac:dyDescent="0.2">
      <c r="B38" s="30" t="s">
        <v>24</v>
      </c>
      <c r="C38" s="64">
        <v>19</v>
      </c>
      <c r="D38" s="65">
        <v>11</v>
      </c>
      <c r="E38" s="66">
        <v>17</v>
      </c>
      <c r="F38" s="2"/>
      <c r="G38" s="28">
        <v>0</v>
      </c>
      <c r="H38" s="29">
        <v>5</v>
      </c>
      <c r="I38" s="31">
        <v>8</v>
      </c>
      <c r="K38" s="28">
        <v>3</v>
      </c>
      <c r="L38" s="29">
        <v>2</v>
      </c>
      <c r="M38" s="31">
        <v>8</v>
      </c>
      <c r="N38" s="2"/>
      <c r="O38" s="28">
        <v>5</v>
      </c>
      <c r="P38" s="29">
        <v>1</v>
      </c>
      <c r="Q38" s="31">
        <v>0</v>
      </c>
      <c r="R38" s="2"/>
      <c r="S38" s="28">
        <v>4</v>
      </c>
      <c r="T38" s="29">
        <v>3</v>
      </c>
      <c r="U38" s="31">
        <v>1</v>
      </c>
      <c r="V38" s="2"/>
      <c r="W38" s="28">
        <v>7</v>
      </c>
      <c r="X38" s="29">
        <v>0</v>
      </c>
      <c r="Y38" s="31">
        <v>0</v>
      </c>
      <c r="Z38" s="2"/>
      <c r="AA38" s="67">
        <f t="shared" si="18"/>
        <v>0.40425531914893614</v>
      </c>
      <c r="AB38" s="68">
        <f t="shared" si="18"/>
        <v>0.23404255319148937</v>
      </c>
      <c r="AC38" s="69">
        <f t="shared" si="18"/>
        <v>0.36170212765957449</v>
      </c>
      <c r="AD38" s="52">
        <f t="shared" si="19"/>
        <v>0</v>
      </c>
      <c r="AE38" s="55">
        <f t="shared" si="19"/>
        <v>0.38461538461538464</v>
      </c>
      <c r="AF38" s="57">
        <f t="shared" si="19"/>
        <v>0.61538461538461542</v>
      </c>
      <c r="AG38" s="53">
        <f t="shared" si="20"/>
        <v>0.23076923076923078</v>
      </c>
      <c r="AH38" s="55">
        <f t="shared" si="20"/>
        <v>0.15384615384615385</v>
      </c>
      <c r="AI38" s="57">
        <f t="shared" si="20"/>
        <v>0.61538461538461542</v>
      </c>
      <c r="AJ38" s="53">
        <f t="shared" si="21"/>
        <v>0.83333333333333337</v>
      </c>
      <c r="AK38" s="55">
        <f t="shared" si="21"/>
        <v>0.16666666666666666</v>
      </c>
      <c r="AL38" s="73">
        <f t="shared" si="21"/>
        <v>0</v>
      </c>
      <c r="AM38" s="53">
        <f t="shared" si="22"/>
        <v>0.5</v>
      </c>
      <c r="AN38" s="56">
        <f t="shared" si="22"/>
        <v>0.375</v>
      </c>
      <c r="AO38" s="73">
        <f t="shared" si="22"/>
        <v>0.125</v>
      </c>
      <c r="AP38" s="54">
        <f t="shared" si="23"/>
        <v>1</v>
      </c>
      <c r="AQ38" s="56">
        <f t="shared" si="23"/>
        <v>0</v>
      </c>
      <c r="AR38" s="57">
        <f t="shared" si="23"/>
        <v>0</v>
      </c>
      <c r="AS38" s="2"/>
    </row>
    <row r="39" spans="2:45" ht="45" customHeight="1" x14ac:dyDescent="0.2">
      <c r="B39" s="30" t="s">
        <v>25</v>
      </c>
      <c r="C39" s="64">
        <v>21</v>
      </c>
      <c r="D39" s="65">
        <v>10</v>
      </c>
      <c r="E39" s="66">
        <v>16</v>
      </c>
      <c r="F39" s="2"/>
      <c r="G39" s="28">
        <v>0</v>
      </c>
      <c r="H39" s="29">
        <v>3</v>
      </c>
      <c r="I39" s="31">
        <v>10</v>
      </c>
      <c r="K39" s="28">
        <v>3</v>
      </c>
      <c r="L39" s="29">
        <v>4</v>
      </c>
      <c r="M39" s="31">
        <v>6</v>
      </c>
      <c r="N39" s="2"/>
      <c r="O39" s="28">
        <v>6</v>
      </c>
      <c r="P39" s="29">
        <v>0</v>
      </c>
      <c r="Q39" s="31">
        <v>0</v>
      </c>
      <c r="R39" s="2"/>
      <c r="S39" s="28">
        <v>5</v>
      </c>
      <c r="T39" s="29">
        <v>3</v>
      </c>
      <c r="U39" s="31">
        <v>0</v>
      </c>
      <c r="V39" s="2"/>
      <c r="W39" s="28">
        <v>7</v>
      </c>
      <c r="X39" s="29">
        <v>0</v>
      </c>
      <c r="Y39" s="31">
        <v>0</v>
      </c>
      <c r="Z39" s="2"/>
      <c r="AA39" s="67">
        <f t="shared" si="18"/>
        <v>0.44680851063829785</v>
      </c>
      <c r="AB39" s="68">
        <f t="shared" si="18"/>
        <v>0.21276595744680851</v>
      </c>
      <c r="AC39" s="69">
        <f t="shared" si="18"/>
        <v>0.34042553191489361</v>
      </c>
      <c r="AD39" s="52">
        <f t="shared" si="19"/>
        <v>0</v>
      </c>
      <c r="AE39" s="55">
        <f t="shared" si="19"/>
        <v>0.23076923076923078</v>
      </c>
      <c r="AF39" s="57">
        <f t="shared" si="19"/>
        <v>0.76923076923076927</v>
      </c>
      <c r="AG39" s="53">
        <f t="shared" si="20"/>
        <v>0.23076923076923078</v>
      </c>
      <c r="AH39" s="55">
        <f t="shared" si="20"/>
        <v>0.30769230769230771</v>
      </c>
      <c r="AI39" s="57">
        <f t="shared" si="20"/>
        <v>0.46153846153846156</v>
      </c>
      <c r="AJ39" s="53">
        <f t="shared" si="21"/>
        <v>1</v>
      </c>
      <c r="AK39" s="55">
        <f t="shared" si="21"/>
        <v>0</v>
      </c>
      <c r="AL39" s="73">
        <f t="shared" si="21"/>
        <v>0</v>
      </c>
      <c r="AM39" s="53">
        <f t="shared" si="22"/>
        <v>0.625</v>
      </c>
      <c r="AN39" s="56">
        <f t="shared" si="22"/>
        <v>0.375</v>
      </c>
      <c r="AO39" s="73">
        <f t="shared" si="22"/>
        <v>0</v>
      </c>
      <c r="AP39" s="54">
        <f t="shared" si="23"/>
        <v>1</v>
      </c>
      <c r="AQ39" s="56">
        <f t="shared" si="23"/>
        <v>0</v>
      </c>
      <c r="AR39" s="57">
        <f t="shared" si="23"/>
        <v>0</v>
      </c>
      <c r="AS39" s="2"/>
    </row>
    <row r="40" spans="2:45" ht="45" customHeight="1" x14ac:dyDescent="0.2">
      <c r="B40" s="32" t="s">
        <v>23</v>
      </c>
      <c r="C40" s="64">
        <v>21</v>
      </c>
      <c r="D40" s="65">
        <v>15</v>
      </c>
      <c r="E40" s="66">
        <v>11</v>
      </c>
      <c r="F40" s="2"/>
      <c r="G40" s="28">
        <v>0</v>
      </c>
      <c r="H40" s="29">
        <v>7</v>
      </c>
      <c r="I40" s="31">
        <v>6</v>
      </c>
      <c r="K40" s="28">
        <v>4</v>
      </c>
      <c r="L40" s="29">
        <v>4</v>
      </c>
      <c r="M40" s="31">
        <v>5</v>
      </c>
      <c r="N40" s="2"/>
      <c r="O40" s="28">
        <v>5</v>
      </c>
      <c r="P40" s="29">
        <v>1</v>
      </c>
      <c r="Q40" s="31">
        <v>0</v>
      </c>
      <c r="R40" s="2"/>
      <c r="S40" s="28">
        <v>5</v>
      </c>
      <c r="T40" s="29">
        <v>3</v>
      </c>
      <c r="U40" s="31">
        <v>0</v>
      </c>
      <c r="V40" s="2"/>
      <c r="W40" s="28">
        <v>7</v>
      </c>
      <c r="X40" s="29">
        <v>0</v>
      </c>
      <c r="Y40" s="31">
        <v>0</v>
      </c>
      <c r="Z40" s="2"/>
      <c r="AA40" s="67">
        <f t="shared" si="18"/>
        <v>0.44680851063829785</v>
      </c>
      <c r="AB40" s="68">
        <f t="shared" si="18"/>
        <v>0.31914893617021278</v>
      </c>
      <c r="AC40" s="69">
        <f t="shared" si="18"/>
        <v>0.23404255319148937</v>
      </c>
      <c r="AD40" s="52">
        <f t="shared" si="19"/>
        <v>0</v>
      </c>
      <c r="AE40" s="55">
        <f t="shared" si="19"/>
        <v>0.53846153846153844</v>
      </c>
      <c r="AF40" s="57">
        <f t="shared" si="19"/>
        <v>0.46153846153846156</v>
      </c>
      <c r="AG40" s="53">
        <f t="shared" si="20"/>
        <v>0.30769230769230771</v>
      </c>
      <c r="AH40" s="55">
        <f t="shared" si="20"/>
        <v>0.30769230769230771</v>
      </c>
      <c r="AI40" s="57">
        <f t="shared" si="20"/>
        <v>0.38461538461538464</v>
      </c>
      <c r="AJ40" s="53">
        <f t="shared" si="21"/>
        <v>0.83333333333333337</v>
      </c>
      <c r="AK40" s="55">
        <f t="shared" si="21"/>
        <v>0.16666666666666666</v>
      </c>
      <c r="AL40" s="73">
        <f t="shared" si="21"/>
        <v>0</v>
      </c>
      <c r="AM40" s="53">
        <f t="shared" si="22"/>
        <v>0.625</v>
      </c>
      <c r="AN40" s="56">
        <f t="shared" si="22"/>
        <v>0.375</v>
      </c>
      <c r="AO40" s="73">
        <f t="shared" si="22"/>
        <v>0</v>
      </c>
      <c r="AP40" s="54">
        <f t="shared" si="23"/>
        <v>1</v>
      </c>
      <c r="AQ40" s="56">
        <f t="shared" si="23"/>
        <v>0</v>
      </c>
      <c r="AR40" s="57">
        <f t="shared" si="23"/>
        <v>0</v>
      </c>
      <c r="AS40" s="2"/>
    </row>
    <row r="41" spans="2:45" ht="45" customHeight="1" x14ac:dyDescent="0.2">
      <c r="B41" s="30" t="s">
        <v>27</v>
      </c>
      <c r="C41" s="64">
        <v>21</v>
      </c>
      <c r="D41" s="65">
        <v>19</v>
      </c>
      <c r="E41" s="66">
        <v>7</v>
      </c>
      <c r="F41" s="2"/>
      <c r="G41" s="28">
        <v>0</v>
      </c>
      <c r="H41" s="29">
        <v>12</v>
      </c>
      <c r="I41" s="31">
        <v>1</v>
      </c>
      <c r="K41" s="28">
        <v>3</v>
      </c>
      <c r="L41" s="29">
        <v>4</v>
      </c>
      <c r="M41" s="31">
        <v>6</v>
      </c>
      <c r="N41" s="2"/>
      <c r="O41" s="28">
        <v>6</v>
      </c>
      <c r="P41" s="29">
        <v>0</v>
      </c>
      <c r="Q41" s="31">
        <v>0</v>
      </c>
      <c r="R41" s="2"/>
      <c r="S41" s="28">
        <v>5</v>
      </c>
      <c r="T41" s="29">
        <v>3</v>
      </c>
      <c r="U41" s="31">
        <v>0</v>
      </c>
      <c r="V41" s="2"/>
      <c r="W41" s="28">
        <v>7</v>
      </c>
      <c r="X41" s="29">
        <v>0</v>
      </c>
      <c r="Y41" s="31">
        <v>0</v>
      </c>
      <c r="Z41" s="2"/>
      <c r="AA41" s="67">
        <f t="shared" si="18"/>
        <v>0.44680851063829785</v>
      </c>
      <c r="AB41" s="68">
        <f t="shared" si="18"/>
        <v>0.40425531914893614</v>
      </c>
      <c r="AC41" s="69">
        <f t="shared" si="18"/>
        <v>0.14893617021276595</v>
      </c>
      <c r="AD41" s="52">
        <f t="shared" si="19"/>
        <v>0</v>
      </c>
      <c r="AE41" s="55">
        <f t="shared" si="19"/>
        <v>0.92307692307692313</v>
      </c>
      <c r="AF41" s="57">
        <f t="shared" si="19"/>
        <v>7.6923076923076927E-2</v>
      </c>
      <c r="AG41" s="53">
        <f t="shared" si="20"/>
        <v>0.23076923076923078</v>
      </c>
      <c r="AH41" s="55">
        <f t="shared" si="20"/>
        <v>0.30769230769230771</v>
      </c>
      <c r="AI41" s="57">
        <f t="shared" si="20"/>
        <v>0.46153846153846156</v>
      </c>
      <c r="AJ41" s="53">
        <f t="shared" si="21"/>
        <v>1</v>
      </c>
      <c r="AK41" s="55">
        <f t="shared" si="21"/>
        <v>0</v>
      </c>
      <c r="AL41" s="73">
        <f t="shared" si="21"/>
        <v>0</v>
      </c>
      <c r="AM41" s="53">
        <f t="shared" si="22"/>
        <v>0.625</v>
      </c>
      <c r="AN41" s="56">
        <f t="shared" si="22"/>
        <v>0.375</v>
      </c>
      <c r="AO41" s="73">
        <f t="shared" si="22"/>
        <v>0</v>
      </c>
      <c r="AP41" s="54">
        <f t="shared" si="23"/>
        <v>1</v>
      </c>
      <c r="AQ41" s="56">
        <f t="shared" si="23"/>
        <v>0</v>
      </c>
      <c r="AR41" s="57">
        <f t="shared" si="23"/>
        <v>0</v>
      </c>
      <c r="AS41" s="2"/>
    </row>
    <row r="42" spans="2:45" ht="45" customHeight="1" x14ac:dyDescent="0.2">
      <c r="B42" s="30" t="s">
        <v>28</v>
      </c>
      <c r="C42" s="64">
        <v>22</v>
      </c>
      <c r="D42" s="65">
        <v>12</v>
      </c>
      <c r="E42" s="66">
        <v>13</v>
      </c>
      <c r="F42" s="2"/>
      <c r="G42" s="28">
        <v>1</v>
      </c>
      <c r="H42" s="29">
        <v>6</v>
      </c>
      <c r="I42" s="31">
        <v>6</v>
      </c>
      <c r="K42" s="28">
        <v>3</v>
      </c>
      <c r="L42" s="29">
        <v>3</v>
      </c>
      <c r="M42" s="31">
        <v>7</v>
      </c>
      <c r="N42" s="2"/>
      <c r="O42" s="28">
        <v>6</v>
      </c>
      <c r="P42" s="29">
        <v>0</v>
      </c>
      <c r="Q42" s="31">
        <v>0</v>
      </c>
      <c r="R42" s="2"/>
      <c r="S42" s="28">
        <v>5</v>
      </c>
      <c r="T42" s="29">
        <v>3</v>
      </c>
      <c r="U42" s="31">
        <v>0</v>
      </c>
      <c r="V42" s="2"/>
      <c r="W42" s="28">
        <v>7</v>
      </c>
      <c r="X42" s="29">
        <v>0</v>
      </c>
      <c r="Y42" s="31">
        <v>0</v>
      </c>
      <c r="Z42" s="2"/>
      <c r="AA42" s="67">
        <f t="shared" si="18"/>
        <v>0.46808510638297873</v>
      </c>
      <c r="AB42" s="68">
        <f t="shared" si="18"/>
        <v>0.25531914893617019</v>
      </c>
      <c r="AC42" s="69">
        <f t="shared" si="18"/>
        <v>0.27659574468085107</v>
      </c>
      <c r="AD42" s="52">
        <f t="shared" si="19"/>
        <v>7.6923076923076927E-2</v>
      </c>
      <c r="AE42" s="55">
        <f t="shared" si="19"/>
        <v>0.46153846153846156</v>
      </c>
      <c r="AF42" s="57">
        <f t="shared" si="19"/>
        <v>0.46153846153846156</v>
      </c>
      <c r="AG42" s="53">
        <f t="shared" si="20"/>
        <v>0.23076923076923078</v>
      </c>
      <c r="AH42" s="55">
        <f t="shared" si="20"/>
        <v>0.23076923076923078</v>
      </c>
      <c r="AI42" s="57">
        <f t="shared" si="20"/>
        <v>0.53846153846153844</v>
      </c>
      <c r="AJ42" s="53">
        <f t="shared" si="21"/>
        <v>1</v>
      </c>
      <c r="AK42" s="55">
        <f t="shared" si="21"/>
        <v>0</v>
      </c>
      <c r="AL42" s="73">
        <f t="shared" si="21"/>
        <v>0</v>
      </c>
      <c r="AM42" s="53">
        <f t="shared" si="22"/>
        <v>0.625</v>
      </c>
      <c r="AN42" s="56">
        <f t="shared" si="22"/>
        <v>0.375</v>
      </c>
      <c r="AO42" s="73">
        <f t="shared" si="22"/>
        <v>0</v>
      </c>
      <c r="AP42" s="54">
        <f t="shared" si="23"/>
        <v>1</v>
      </c>
      <c r="AQ42" s="56">
        <f t="shared" si="23"/>
        <v>0</v>
      </c>
      <c r="AR42" s="57">
        <f t="shared" si="23"/>
        <v>0</v>
      </c>
      <c r="AS42" s="2"/>
    </row>
    <row r="43" spans="2:45" ht="45" customHeight="1" x14ac:dyDescent="0.2">
      <c r="B43" s="30" t="s">
        <v>29</v>
      </c>
      <c r="C43" s="64">
        <v>19</v>
      </c>
      <c r="D43" s="65">
        <v>9</v>
      </c>
      <c r="E43" s="66">
        <v>19</v>
      </c>
      <c r="F43" s="2"/>
      <c r="G43" s="28">
        <v>0</v>
      </c>
      <c r="H43" s="29">
        <v>6</v>
      </c>
      <c r="I43" s="31">
        <v>7</v>
      </c>
      <c r="K43" s="28">
        <v>0</v>
      </c>
      <c r="L43" s="29">
        <v>1</v>
      </c>
      <c r="M43" s="31">
        <v>12</v>
      </c>
      <c r="N43" s="2"/>
      <c r="O43" s="28">
        <v>6</v>
      </c>
      <c r="P43" s="29">
        <v>0</v>
      </c>
      <c r="Q43" s="31">
        <v>0</v>
      </c>
      <c r="R43" s="2"/>
      <c r="S43" s="28">
        <v>6</v>
      </c>
      <c r="T43" s="29">
        <v>2</v>
      </c>
      <c r="U43" s="31">
        <v>0</v>
      </c>
      <c r="V43" s="2"/>
      <c r="W43" s="28">
        <v>7</v>
      </c>
      <c r="X43" s="29">
        <v>0</v>
      </c>
      <c r="Y43" s="31">
        <v>0</v>
      </c>
      <c r="Z43" s="2"/>
      <c r="AA43" s="67">
        <f t="shared" si="18"/>
        <v>0.40425531914893614</v>
      </c>
      <c r="AB43" s="68">
        <f t="shared" si="18"/>
        <v>0.19148936170212766</v>
      </c>
      <c r="AC43" s="69">
        <f t="shared" si="18"/>
        <v>0.40425531914893614</v>
      </c>
      <c r="AD43" s="52">
        <f t="shared" si="19"/>
        <v>0</v>
      </c>
      <c r="AE43" s="55">
        <f t="shared" si="19"/>
        <v>0.46153846153846156</v>
      </c>
      <c r="AF43" s="57">
        <f t="shared" si="19"/>
        <v>0.53846153846153844</v>
      </c>
      <c r="AG43" s="53">
        <f t="shared" si="20"/>
        <v>0</v>
      </c>
      <c r="AH43" s="55">
        <f t="shared" si="20"/>
        <v>7.6923076923076927E-2</v>
      </c>
      <c r="AI43" s="57">
        <f t="shared" si="20"/>
        <v>0.92307692307692313</v>
      </c>
      <c r="AJ43" s="53">
        <f t="shared" si="21"/>
        <v>1</v>
      </c>
      <c r="AK43" s="55">
        <f t="shared" si="21"/>
        <v>0</v>
      </c>
      <c r="AL43" s="73">
        <f t="shared" si="21"/>
        <v>0</v>
      </c>
      <c r="AM43" s="53">
        <f t="shared" si="22"/>
        <v>0.75</v>
      </c>
      <c r="AN43" s="56">
        <f t="shared" si="22"/>
        <v>0.25</v>
      </c>
      <c r="AO43" s="73">
        <f t="shared" si="22"/>
        <v>0</v>
      </c>
      <c r="AP43" s="54">
        <f t="shared" si="23"/>
        <v>1</v>
      </c>
      <c r="AQ43" s="56">
        <f t="shared" si="23"/>
        <v>0</v>
      </c>
      <c r="AR43" s="57">
        <f t="shared" si="23"/>
        <v>0</v>
      </c>
      <c r="AS43" s="2"/>
    </row>
    <row r="44" spans="2:45" ht="45" customHeight="1" x14ac:dyDescent="0.2">
      <c r="B44" s="32" t="s">
        <v>30</v>
      </c>
      <c r="C44" s="64">
        <v>18</v>
      </c>
      <c r="D44" s="65">
        <v>15</v>
      </c>
      <c r="E44" s="66">
        <v>14</v>
      </c>
      <c r="F44" s="2"/>
      <c r="G44" s="28">
        <v>0</v>
      </c>
      <c r="H44" s="29">
        <v>7</v>
      </c>
      <c r="I44" s="31">
        <v>6</v>
      </c>
      <c r="K44" s="28">
        <v>0</v>
      </c>
      <c r="L44" s="29">
        <v>6</v>
      </c>
      <c r="M44" s="31">
        <v>7</v>
      </c>
      <c r="N44" s="2"/>
      <c r="O44" s="28">
        <v>6</v>
      </c>
      <c r="P44" s="29">
        <v>0</v>
      </c>
      <c r="Q44" s="31">
        <v>0</v>
      </c>
      <c r="R44" s="2"/>
      <c r="S44" s="28">
        <v>5</v>
      </c>
      <c r="T44" s="29">
        <v>2</v>
      </c>
      <c r="U44" s="31">
        <v>1</v>
      </c>
      <c r="V44" s="2"/>
      <c r="W44" s="28">
        <v>7</v>
      </c>
      <c r="X44" s="29">
        <v>0</v>
      </c>
      <c r="Y44" s="31">
        <v>0</v>
      </c>
      <c r="Z44" s="2"/>
      <c r="AA44" s="67">
        <f t="shared" si="18"/>
        <v>0.38297872340425532</v>
      </c>
      <c r="AB44" s="68">
        <f t="shared" si="18"/>
        <v>0.31914893617021278</v>
      </c>
      <c r="AC44" s="69">
        <f t="shared" si="18"/>
        <v>0.2978723404255319</v>
      </c>
      <c r="AD44" s="52">
        <f t="shared" si="19"/>
        <v>0</v>
      </c>
      <c r="AE44" s="55">
        <f t="shared" si="19"/>
        <v>0.53846153846153844</v>
      </c>
      <c r="AF44" s="57">
        <f t="shared" si="19"/>
        <v>0.46153846153846156</v>
      </c>
      <c r="AG44" s="53">
        <f t="shared" si="20"/>
        <v>0</v>
      </c>
      <c r="AH44" s="55">
        <f t="shared" si="20"/>
        <v>0.46153846153846156</v>
      </c>
      <c r="AI44" s="57">
        <f t="shared" si="20"/>
        <v>0.53846153846153844</v>
      </c>
      <c r="AJ44" s="53">
        <f t="shared" si="21"/>
        <v>1</v>
      </c>
      <c r="AK44" s="55">
        <f t="shared" si="21"/>
        <v>0</v>
      </c>
      <c r="AL44" s="73">
        <f t="shared" si="21"/>
        <v>0</v>
      </c>
      <c r="AM44" s="53">
        <f t="shared" si="22"/>
        <v>0.625</v>
      </c>
      <c r="AN44" s="56">
        <f t="shared" si="22"/>
        <v>0.25</v>
      </c>
      <c r="AO44" s="73">
        <f t="shared" si="22"/>
        <v>0.125</v>
      </c>
      <c r="AP44" s="54">
        <f t="shared" si="23"/>
        <v>1</v>
      </c>
      <c r="AQ44" s="56">
        <f t="shared" si="23"/>
        <v>0</v>
      </c>
      <c r="AR44" s="57">
        <f t="shared" si="23"/>
        <v>0</v>
      </c>
      <c r="AS44" s="2"/>
    </row>
    <row r="45" spans="2:45" ht="45" customHeight="1" x14ac:dyDescent="0.2">
      <c r="B45" s="30" t="s">
        <v>31</v>
      </c>
      <c r="C45" s="64">
        <v>18</v>
      </c>
      <c r="D45" s="65">
        <v>7</v>
      </c>
      <c r="E45" s="66">
        <v>21</v>
      </c>
      <c r="F45" s="2"/>
      <c r="G45" s="28">
        <v>0</v>
      </c>
      <c r="H45" s="29">
        <v>3</v>
      </c>
      <c r="I45" s="31">
        <v>9</v>
      </c>
      <c r="K45" s="28">
        <v>0</v>
      </c>
      <c r="L45" s="29">
        <v>3</v>
      </c>
      <c r="M45" s="31">
        <v>10</v>
      </c>
      <c r="N45" s="2"/>
      <c r="O45" s="28">
        <v>5</v>
      </c>
      <c r="P45" s="29">
        <v>0</v>
      </c>
      <c r="Q45" s="31">
        <v>1</v>
      </c>
      <c r="R45" s="2"/>
      <c r="S45" s="28">
        <v>6</v>
      </c>
      <c r="T45" s="29">
        <v>1</v>
      </c>
      <c r="U45" s="31">
        <v>1</v>
      </c>
      <c r="V45" s="2"/>
      <c r="W45" s="28">
        <v>7</v>
      </c>
      <c r="X45" s="29">
        <v>0</v>
      </c>
      <c r="Y45" s="31">
        <v>0</v>
      </c>
      <c r="Z45" s="2"/>
      <c r="AA45" s="67">
        <f>(C45)/46</f>
        <v>0.39130434782608697</v>
      </c>
      <c r="AB45" s="68">
        <f>(D45)/46</f>
        <v>0.15217391304347827</v>
      </c>
      <c r="AC45" s="69">
        <f>(E45)/46</f>
        <v>0.45652173913043476</v>
      </c>
      <c r="AD45" s="52">
        <f>(G45)/12</f>
        <v>0</v>
      </c>
      <c r="AE45" s="55">
        <f>(H45)/12</f>
        <v>0.25</v>
      </c>
      <c r="AF45" s="57">
        <f>(I45)/12</f>
        <v>0.75</v>
      </c>
      <c r="AG45" s="53">
        <f t="shared" si="20"/>
        <v>0</v>
      </c>
      <c r="AH45" s="55">
        <f t="shared" si="20"/>
        <v>0.23076923076923078</v>
      </c>
      <c r="AI45" s="57">
        <f t="shared" si="20"/>
        <v>0.76923076923076927</v>
      </c>
      <c r="AJ45" s="53">
        <f t="shared" si="21"/>
        <v>0.83333333333333337</v>
      </c>
      <c r="AK45" s="55">
        <f t="shared" si="21"/>
        <v>0</v>
      </c>
      <c r="AL45" s="73">
        <f t="shared" si="21"/>
        <v>0.16666666666666666</v>
      </c>
      <c r="AM45" s="53">
        <f t="shared" si="22"/>
        <v>0.75</v>
      </c>
      <c r="AN45" s="56">
        <f t="shared" si="22"/>
        <v>0.125</v>
      </c>
      <c r="AO45" s="73">
        <f t="shared" si="22"/>
        <v>0.125</v>
      </c>
      <c r="AP45" s="54">
        <f t="shared" si="23"/>
        <v>1</v>
      </c>
      <c r="AQ45" s="56">
        <f t="shared" si="23"/>
        <v>0</v>
      </c>
      <c r="AR45" s="57">
        <f t="shared" si="23"/>
        <v>0</v>
      </c>
      <c r="AS45" s="2"/>
    </row>
    <row r="46" spans="2:45" ht="45" customHeight="1" x14ac:dyDescent="0.2">
      <c r="B46" s="30" t="s">
        <v>32</v>
      </c>
      <c r="C46" s="64">
        <v>19</v>
      </c>
      <c r="D46" s="65">
        <v>16</v>
      </c>
      <c r="E46" s="66">
        <v>12</v>
      </c>
      <c r="F46" s="2"/>
      <c r="G46" s="28">
        <v>0</v>
      </c>
      <c r="H46" s="29">
        <v>7</v>
      </c>
      <c r="I46" s="31">
        <v>6</v>
      </c>
      <c r="K46" s="28">
        <v>0</v>
      </c>
      <c r="L46" s="29">
        <v>7</v>
      </c>
      <c r="M46" s="31">
        <v>6</v>
      </c>
      <c r="N46" s="2"/>
      <c r="O46" s="28">
        <v>6</v>
      </c>
      <c r="P46" s="29">
        <v>0</v>
      </c>
      <c r="Q46" s="31">
        <v>0</v>
      </c>
      <c r="R46" s="2"/>
      <c r="S46" s="28">
        <v>6</v>
      </c>
      <c r="T46" s="29">
        <v>2</v>
      </c>
      <c r="U46" s="31">
        <v>0</v>
      </c>
      <c r="V46" s="2"/>
      <c r="W46" s="28">
        <v>7</v>
      </c>
      <c r="X46" s="29">
        <v>0</v>
      </c>
      <c r="Y46" s="31">
        <v>0</v>
      </c>
      <c r="Z46" s="2"/>
      <c r="AA46" s="67">
        <f t="shared" si="18"/>
        <v>0.40425531914893614</v>
      </c>
      <c r="AB46" s="68">
        <f t="shared" si="18"/>
        <v>0.34042553191489361</v>
      </c>
      <c r="AC46" s="69">
        <f t="shared" si="18"/>
        <v>0.25531914893617019</v>
      </c>
      <c r="AD46" s="52">
        <f t="shared" si="19"/>
        <v>0</v>
      </c>
      <c r="AE46" s="55">
        <f t="shared" si="19"/>
        <v>0.53846153846153844</v>
      </c>
      <c r="AF46" s="57">
        <f t="shared" si="19"/>
        <v>0.46153846153846156</v>
      </c>
      <c r="AG46" s="53">
        <f t="shared" si="20"/>
        <v>0</v>
      </c>
      <c r="AH46" s="55">
        <f t="shared" si="20"/>
        <v>0.53846153846153844</v>
      </c>
      <c r="AI46" s="57">
        <f t="shared" si="20"/>
        <v>0.46153846153846156</v>
      </c>
      <c r="AJ46" s="53">
        <f t="shared" si="21"/>
        <v>1</v>
      </c>
      <c r="AK46" s="55">
        <f t="shared" si="21"/>
        <v>0</v>
      </c>
      <c r="AL46" s="73">
        <f t="shared" si="21"/>
        <v>0</v>
      </c>
      <c r="AM46" s="53">
        <f t="shared" si="22"/>
        <v>0.75</v>
      </c>
      <c r="AN46" s="56">
        <f t="shared" si="22"/>
        <v>0.25</v>
      </c>
      <c r="AO46" s="73">
        <f t="shared" si="22"/>
        <v>0</v>
      </c>
      <c r="AP46" s="54">
        <f t="shared" si="23"/>
        <v>1</v>
      </c>
      <c r="AQ46" s="56">
        <f t="shared" si="23"/>
        <v>0</v>
      </c>
      <c r="AR46" s="57">
        <f t="shared" si="23"/>
        <v>0</v>
      </c>
      <c r="AS46" s="2"/>
    </row>
    <row r="47" spans="2:45" ht="45" customHeight="1" x14ac:dyDescent="0.2">
      <c r="B47" s="30" t="s">
        <v>33</v>
      </c>
      <c r="C47" s="64">
        <v>20</v>
      </c>
      <c r="D47" s="65">
        <v>10</v>
      </c>
      <c r="E47" s="66">
        <v>17</v>
      </c>
      <c r="F47" s="2"/>
      <c r="G47" s="28">
        <v>0</v>
      </c>
      <c r="H47" s="29">
        <v>6</v>
      </c>
      <c r="I47" s="31">
        <v>7</v>
      </c>
      <c r="K47" s="28">
        <v>1</v>
      </c>
      <c r="L47" s="29">
        <v>2</v>
      </c>
      <c r="M47" s="31">
        <v>10</v>
      </c>
      <c r="N47" s="2"/>
      <c r="O47" s="28">
        <v>6</v>
      </c>
      <c r="P47" s="29">
        <v>0</v>
      </c>
      <c r="Q47" s="31">
        <v>0</v>
      </c>
      <c r="R47" s="2"/>
      <c r="S47" s="28">
        <v>6</v>
      </c>
      <c r="T47" s="29">
        <v>2</v>
      </c>
      <c r="U47" s="31">
        <v>0</v>
      </c>
      <c r="V47" s="2"/>
      <c r="W47" s="28">
        <v>7</v>
      </c>
      <c r="X47" s="29">
        <v>0</v>
      </c>
      <c r="Y47" s="31">
        <v>0</v>
      </c>
      <c r="Z47" s="2"/>
      <c r="AA47" s="67">
        <f t="shared" si="18"/>
        <v>0.42553191489361702</v>
      </c>
      <c r="AB47" s="68">
        <f t="shared" si="18"/>
        <v>0.21276595744680851</v>
      </c>
      <c r="AC47" s="69">
        <f t="shared" si="18"/>
        <v>0.36170212765957449</v>
      </c>
      <c r="AD47" s="52">
        <f t="shared" si="19"/>
        <v>0</v>
      </c>
      <c r="AE47" s="55">
        <f t="shared" si="19"/>
        <v>0.46153846153846156</v>
      </c>
      <c r="AF47" s="57">
        <f t="shared" si="19"/>
        <v>0.53846153846153844</v>
      </c>
      <c r="AG47" s="53">
        <f t="shared" si="20"/>
        <v>7.6923076923076927E-2</v>
      </c>
      <c r="AH47" s="55">
        <f t="shared" si="20"/>
        <v>0.15384615384615385</v>
      </c>
      <c r="AI47" s="57">
        <f t="shared" si="20"/>
        <v>0.76923076923076927</v>
      </c>
      <c r="AJ47" s="53">
        <f t="shared" si="21"/>
        <v>1</v>
      </c>
      <c r="AK47" s="55">
        <f t="shared" si="21"/>
        <v>0</v>
      </c>
      <c r="AL47" s="73">
        <f t="shared" si="21"/>
        <v>0</v>
      </c>
      <c r="AM47" s="53">
        <f t="shared" si="22"/>
        <v>0.75</v>
      </c>
      <c r="AN47" s="56">
        <f t="shared" si="22"/>
        <v>0.25</v>
      </c>
      <c r="AO47" s="73">
        <f t="shared" si="22"/>
        <v>0</v>
      </c>
      <c r="AP47" s="54">
        <f t="shared" si="23"/>
        <v>1</v>
      </c>
      <c r="AQ47" s="56">
        <f t="shared" si="23"/>
        <v>0</v>
      </c>
      <c r="AR47" s="57">
        <f t="shared" si="23"/>
        <v>0</v>
      </c>
      <c r="AS47" s="2"/>
    </row>
    <row r="48" spans="2:45" ht="45" customHeight="1" thickBot="1" x14ac:dyDescent="0.25">
      <c r="B48" s="30" t="s">
        <v>46</v>
      </c>
      <c r="C48" s="64">
        <v>21</v>
      </c>
      <c r="D48" s="65">
        <v>8</v>
      </c>
      <c r="E48" s="66">
        <v>18</v>
      </c>
      <c r="F48" s="2"/>
      <c r="G48" s="28">
        <v>0</v>
      </c>
      <c r="H48" s="29">
        <v>6</v>
      </c>
      <c r="I48" s="31">
        <v>7</v>
      </c>
      <c r="K48" s="28">
        <v>2</v>
      </c>
      <c r="L48" s="29">
        <v>1</v>
      </c>
      <c r="M48" s="31">
        <v>10</v>
      </c>
      <c r="N48" s="2"/>
      <c r="O48" s="28">
        <v>6</v>
      </c>
      <c r="P48" s="29">
        <v>0</v>
      </c>
      <c r="Q48" s="31">
        <v>0</v>
      </c>
      <c r="R48" s="2"/>
      <c r="S48" s="28">
        <v>6</v>
      </c>
      <c r="T48" s="29">
        <v>1</v>
      </c>
      <c r="U48" s="31">
        <v>1</v>
      </c>
      <c r="V48" s="2"/>
      <c r="W48" s="28">
        <v>7</v>
      </c>
      <c r="X48" s="29">
        <v>0</v>
      </c>
      <c r="Y48" s="31">
        <v>0</v>
      </c>
      <c r="Z48" s="2"/>
      <c r="AA48" s="67">
        <f t="shared" si="18"/>
        <v>0.44680851063829785</v>
      </c>
      <c r="AB48" s="68">
        <f t="shared" si="18"/>
        <v>0.1702127659574468</v>
      </c>
      <c r="AC48" s="69">
        <f t="shared" si="18"/>
        <v>0.38297872340425532</v>
      </c>
      <c r="AD48" s="52">
        <f t="shared" si="19"/>
        <v>0</v>
      </c>
      <c r="AE48" s="55">
        <f t="shared" si="19"/>
        <v>0.46153846153846156</v>
      </c>
      <c r="AF48" s="57">
        <f t="shared" si="19"/>
        <v>0.53846153846153844</v>
      </c>
      <c r="AG48" s="53">
        <f t="shared" si="20"/>
        <v>0.15384615384615385</v>
      </c>
      <c r="AH48" s="55">
        <f t="shared" si="20"/>
        <v>7.6923076923076927E-2</v>
      </c>
      <c r="AI48" s="57">
        <f t="shared" si="20"/>
        <v>0.76923076923076927</v>
      </c>
      <c r="AJ48" s="53">
        <f t="shared" si="21"/>
        <v>1</v>
      </c>
      <c r="AK48" s="55">
        <f t="shared" si="21"/>
        <v>0</v>
      </c>
      <c r="AL48" s="73">
        <f t="shared" si="21"/>
        <v>0</v>
      </c>
      <c r="AM48" s="53">
        <f t="shared" si="22"/>
        <v>0.75</v>
      </c>
      <c r="AN48" s="56">
        <f t="shared" si="22"/>
        <v>0.125</v>
      </c>
      <c r="AO48" s="73">
        <f t="shared" si="22"/>
        <v>0.125</v>
      </c>
      <c r="AP48" s="54">
        <f t="shared" si="23"/>
        <v>1</v>
      </c>
      <c r="AQ48" s="56">
        <f t="shared" si="23"/>
        <v>0</v>
      </c>
      <c r="AR48" s="57">
        <f t="shared" si="23"/>
        <v>0</v>
      </c>
      <c r="AS48" s="2"/>
    </row>
    <row r="49" spans="1:45" s="8" customFormat="1" ht="60" customHeight="1" thickTop="1" thickBot="1" x14ac:dyDescent="0.25">
      <c r="A49" s="7"/>
      <c r="B49" s="15" t="s">
        <v>2</v>
      </c>
      <c r="C49" s="16">
        <f>SUM(C33:C48)</f>
        <v>325</v>
      </c>
      <c r="D49" s="17">
        <f>SUM(D33:D48)</f>
        <v>196</v>
      </c>
      <c r="E49" s="18">
        <f>SUM(E33:E48)</f>
        <v>230</v>
      </c>
      <c r="F49" s="7"/>
      <c r="G49" s="16">
        <f>SUM(G33:G48)</f>
        <v>1</v>
      </c>
      <c r="H49" s="17">
        <f>SUM(H33:H48)</f>
        <v>98</v>
      </c>
      <c r="I49" s="18">
        <f>SUM(I33:I48)</f>
        <v>108</v>
      </c>
      <c r="J49" s="7"/>
      <c r="K49" s="16">
        <f>SUM(K33:K48)</f>
        <v>39</v>
      </c>
      <c r="L49" s="17">
        <f>SUM(L33:L48)</f>
        <v>54</v>
      </c>
      <c r="M49" s="18">
        <f>SUM(M33:M48)</f>
        <v>115</v>
      </c>
      <c r="N49" s="7"/>
      <c r="O49" s="16">
        <f>SUM(O33:O48)</f>
        <v>88</v>
      </c>
      <c r="P49" s="17">
        <f>SUM(P33:P48)</f>
        <v>6</v>
      </c>
      <c r="Q49" s="18">
        <f>SUM(Q33:Q48)</f>
        <v>2</v>
      </c>
      <c r="R49" s="7"/>
      <c r="S49" s="16">
        <f>SUM(S33:S48)</f>
        <v>85</v>
      </c>
      <c r="T49" s="17">
        <f>SUM(T33:T48)</f>
        <v>38</v>
      </c>
      <c r="U49" s="18">
        <f>SUM(U33:U48)</f>
        <v>5</v>
      </c>
      <c r="V49" s="7"/>
      <c r="W49" s="16">
        <f>SUM(W33:W48)</f>
        <v>112</v>
      </c>
      <c r="X49" s="17">
        <f>SUM(X33:X48)</f>
        <v>0</v>
      </c>
      <c r="Y49" s="18">
        <f>SUM(Y33:Y48)</f>
        <v>0</v>
      </c>
      <c r="Z49" s="7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"/>
    </row>
    <row r="50" spans="1:45" s="8" customFormat="1" ht="60" customHeight="1" thickTop="1" thickBot="1" x14ac:dyDescent="0.25">
      <c r="A50" s="7"/>
      <c r="B50" s="15" t="s">
        <v>3</v>
      </c>
      <c r="C50" s="34">
        <f>(C49)/16</f>
        <v>20.3125</v>
      </c>
      <c r="D50" s="35">
        <f>(D49)/16</f>
        <v>12.25</v>
      </c>
      <c r="E50" s="36">
        <f>(E49)/16</f>
        <v>14.375</v>
      </c>
      <c r="F50" s="7"/>
      <c r="G50" s="34">
        <f>(G49)/16</f>
        <v>6.25E-2</v>
      </c>
      <c r="H50" s="35">
        <f>(H49)/16</f>
        <v>6.125</v>
      </c>
      <c r="I50" s="36">
        <f>(I49)/16</f>
        <v>6.75</v>
      </c>
      <c r="J50" s="7"/>
      <c r="K50" s="34">
        <f>(K49)/16</f>
        <v>2.4375</v>
      </c>
      <c r="L50" s="35">
        <f>(L49)/16</f>
        <v>3.375</v>
      </c>
      <c r="M50" s="36">
        <f>(M49)/16</f>
        <v>7.1875</v>
      </c>
      <c r="N50" s="7"/>
      <c r="O50" s="34">
        <f>(O49)/16</f>
        <v>5.5</v>
      </c>
      <c r="P50" s="35">
        <f>(P49)/16</f>
        <v>0.375</v>
      </c>
      <c r="Q50" s="36">
        <f>(Q49)/16</f>
        <v>0.125</v>
      </c>
      <c r="R50" s="7"/>
      <c r="S50" s="34">
        <f>(S49)/16</f>
        <v>5.3125</v>
      </c>
      <c r="T50" s="35">
        <f>(T49)/16</f>
        <v>2.375</v>
      </c>
      <c r="U50" s="36">
        <f>(U49)/16</f>
        <v>0.3125</v>
      </c>
      <c r="V50" s="7"/>
      <c r="W50" s="34">
        <f>(W49)/16</f>
        <v>7</v>
      </c>
      <c r="X50" s="35">
        <f>(X49)/16</f>
        <v>0</v>
      </c>
      <c r="Y50" s="36">
        <f>(Y49)/16</f>
        <v>0</v>
      </c>
      <c r="Z50" s="7"/>
      <c r="AA50" s="43"/>
      <c r="AB50" s="45"/>
      <c r="AC50" s="47"/>
      <c r="AD50" s="43"/>
      <c r="AE50" s="44"/>
      <c r="AF50" s="47"/>
      <c r="AG50" s="44"/>
      <c r="AH50" s="44"/>
      <c r="AI50" s="47"/>
      <c r="AJ50" s="44"/>
      <c r="AK50" s="44"/>
      <c r="AL50" s="47"/>
      <c r="AM50" s="44"/>
      <c r="AN50" s="46"/>
      <c r="AO50" s="47"/>
      <c r="AP50" s="71"/>
      <c r="AQ50" s="46"/>
      <c r="AR50" s="47"/>
      <c r="AS50" s="7"/>
    </row>
    <row r="51" spans="1:45" s="8" customFormat="1" ht="60" customHeight="1" thickTop="1" thickBot="1" x14ac:dyDescent="0.25">
      <c r="A51" s="7"/>
      <c r="B51" s="19" t="s">
        <v>4</v>
      </c>
      <c r="C51" s="37">
        <f>(C49)/751</f>
        <v>0.43275632490013316</v>
      </c>
      <c r="D51" s="38">
        <f>(D49)/751</f>
        <v>0.26098535286284952</v>
      </c>
      <c r="E51" s="39">
        <f>(E49)/751</f>
        <v>0.30625832223701732</v>
      </c>
      <c r="F51" s="7"/>
      <c r="G51" s="37">
        <f>(G49)/207</f>
        <v>4.830917874396135E-3</v>
      </c>
      <c r="H51" s="38">
        <f>(H49)/207</f>
        <v>0.47342995169082125</v>
      </c>
      <c r="I51" s="40">
        <f>(I49)/207</f>
        <v>0.52173913043478259</v>
      </c>
      <c r="J51" s="7"/>
      <c r="K51" s="37">
        <f>(K49)/208</f>
        <v>0.1875</v>
      </c>
      <c r="L51" s="38">
        <f>(L49)/208</f>
        <v>0.25961538461538464</v>
      </c>
      <c r="M51" s="40">
        <f>(M49)/208</f>
        <v>0.55288461538461542</v>
      </c>
      <c r="N51" s="7"/>
      <c r="O51" s="37">
        <f>(O49)/96</f>
        <v>0.91666666666666663</v>
      </c>
      <c r="P51" s="38">
        <f>(P49)/96</f>
        <v>6.25E-2</v>
      </c>
      <c r="Q51" s="40">
        <f>(Q49)/96</f>
        <v>2.0833333333333332E-2</v>
      </c>
      <c r="R51" s="7"/>
      <c r="S51" s="37">
        <f>(S49)/128</f>
        <v>0.6640625</v>
      </c>
      <c r="T51" s="38">
        <f>(T49)/128</f>
        <v>0.296875</v>
      </c>
      <c r="U51" s="40">
        <f>(U49)/128</f>
        <v>3.90625E-2</v>
      </c>
      <c r="V51" s="7"/>
      <c r="W51" s="37">
        <f>(W49)/112</f>
        <v>1</v>
      </c>
      <c r="X51" s="38">
        <f>(X49)/112</f>
        <v>0</v>
      </c>
      <c r="Y51" s="40">
        <f>(Y49)/112</f>
        <v>0</v>
      </c>
      <c r="Z51" s="7"/>
      <c r="AA51" s="48"/>
      <c r="AB51" s="50"/>
      <c r="AC51" s="51"/>
      <c r="AD51" s="48"/>
      <c r="AE51" s="49"/>
      <c r="AF51" s="70"/>
      <c r="AG51" s="49"/>
      <c r="AH51" s="49"/>
      <c r="AI51" s="70"/>
      <c r="AJ51" s="49"/>
      <c r="AK51" s="49"/>
      <c r="AL51" s="70"/>
      <c r="AM51" s="49"/>
      <c r="AN51" s="50"/>
      <c r="AO51" s="70"/>
      <c r="AP51" s="49"/>
      <c r="AQ51" s="50"/>
      <c r="AR51" s="51"/>
      <c r="AS51" s="7"/>
    </row>
    <row r="52" spans="1:45" ht="17" thickTop="1" x14ac:dyDescent="0.2"/>
  </sheetData>
  <mergeCells count="13">
    <mergeCell ref="W2:Y2"/>
    <mergeCell ref="C2:E2"/>
    <mergeCell ref="G2:I2"/>
    <mergeCell ref="K2:M2"/>
    <mergeCell ref="O2:Q2"/>
    <mergeCell ref="S2:U2"/>
    <mergeCell ref="AA2:AR2"/>
    <mergeCell ref="AA3:AC3"/>
    <mergeCell ref="AD3:AF3"/>
    <mergeCell ref="AG3:AI3"/>
    <mergeCell ref="AJ3:AL3"/>
    <mergeCell ref="AM3:AO3"/>
    <mergeCell ref="AP3:AR3"/>
  </mergeCells>
  <pageMargins left="0.7" right="0.7" top="0.75" bottom="0.75" header="0.3" footer="0.3"/>
  <pageSetup paperSize="9" scale="2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 votes</vt:lpstr>
      <vt:lpstr>Votes not at initiative of AG</vt:lpstr>
      <vt:lpstr>Breakdown by period</vt:lpstr>
      <vt:lpstr>'All votes'!Print_Area</vt:lpstr>
      <vt:lpstr>'Breakdown by period'!Print_Area</vt:lpstr>
      <vt:lpstr>'Votes not at initiative of AG'!Print_Area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Nicolas Agostini</cp:lastModifiedBy>
  <cp:lastPrinted>2024-04-10T14:05:33Z</cp:lastPrinted>
  <dcterms:created xsi:type="dcterms:W3CDTF">2022-01-13T12:06:13Z</dcterms:created>
  <dcterms:modified xsi:type="dcterms:W3CDTF">2024-04-18T08:55:34Z</dcterms:modified>
</cp:coreProperties>
</file>